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15" windowHeight="2925" activeTab="5"/>
  </bookViews>
  <sheets>
    <sheet name="Roof" sheetId="1" r:id="rId1"/>
    <sheet name="Utilities" sheetId="2" r:id="rId2"/>
    <sheet name="Mechanical" sheetId="3" r:id="rId3"/>
    <sheet name="Exterior" sheetId="4" r:id="rId4"/>
    <sheet name="Other" sheetId="5" r:id="rId5"/>
    <sheet name="SUMMARY" sheetId="6" r:id="rId6"/>
  </sheets>
  <definedNames>
    <definedName name="_xlnm.Print_Area" localSheetId="3">'Exterior'!$A$1:$E$29</definedName>
    <definedName name="_xlnm.Print_Area" localSheetId="0">'Roof'!$A$1:$G$39</definedName>
    <definedName name="_xlnm.Print_Area" localSheetId="1">'Utilities'!$A$1:$F$38</definedName>
  </definedNames>
  <calcPr fullCalcOnLoad="1"/>
</workbook>
</file>

<file path=xl/sharedStrings.xml><?xml version="1.0" encoding="utf-8"?>
<sst xmlns="http://schemas.openxmlformats.org/spreadsheetml/2006/main" count="313" uniqueCount="120">
  <si>
    <t>District Scheduled Maintenance 5 Year Plan</t>
  </si>
  <si>
    <t>College Campus</t>
  </si>
  <si>
    <t>Community College District</t>
  </si>
  <si>
    <t>District Certification (Signature)</t>
  </si>
  <si>
    <t>List of Critical Needs by Category</t>
  </si>
  <si>
    <t>(CCI 4019)</t>
  </si>
  <si>
    <t>Fiscal Year</t>
  </si>
  <si>
    <t>Type/Use</t>
  </si>
  <si>
    <t>Age</t>
  </si>
  <si>
    <t>Square Feet</t>
  </si>
  <si>
    <t>Estimated Repair/</t>
  </si>
  <si>
    <t>State or</t>
  </si>
  <si>
    <r>
      <t>of Funding</t>
    </r>
    <r>
      <rPr>
        <b/>
        <vertAlign val="superscript"/>
        <sz val="10"/>
        <rFont val="Arial"/>
        <family val="0"/>
      </rPr>
      <t>1</t>
    </r>
  </si>
  <si>
    <t>of Building</t>
  </si>
  <si>
    <t>of Roof</t>
  </si>
  <si>
    <t>Replacement Cost</t>
  </si>
  <si>
    <t>Local Funds</t>
  </si>
  <si>
    <t>(1)</t>
  </si>
  <si>
    <t>(2)</t>
  </si>
  <si>
    <t>(3)</t>
  </si>
  <si>
    <t>(4)</t>
  </si>
  <si>
    <t>(5)</t>
  </si>
  <si>
    <t>(6)</t>
  </si>
  <si>
    <t>(7)</t>
  </si>
  <si>
    <r>
      <t>1</t>
    </r>
    <r>
      <rPr>
        <sz val="10"/>
        <rFont val="Arial"/>
        <family val="0"/>
      </rPr>
      <t>Report five fiscal years of needs and total for each fiscal year.</t>
    </r>
  </si>
  <si>
    <t>241/SM5Y (Rev. 8/30/02, jar)</t>
  </si>
  <si>
    <t xml:space="preserve"> </t>
  </si>
  <si>
    <t>Type of Facility</t>
  </si>
  <si>
    <t>Type of Utility</t>
  </si>
  <si>
    <t>of Utility</t>
  </si>
  <si>
    <t>Served</t>
  </si>
  <si>
    <r>
      <t>1</t>
    </r>
    <r>
      <rPr>
        <sz val="9"/>
        <rFont val="Arial"/>
        <family val="2"/>
      </rPr>
      <t>Report five fiscal years of needs and total for each fiscal year.</t>
    </r>
  </si>
  <si>
    <t xml:space="preserve">District Scheduled Maintenance 5 Year Plan  </t>
  </si>
  <si>
    <t>Years Since Prior</t>
  </si>
  <si>
    <t>Type and Size of Facility</t>
  </si>
  <si>
    <t>Refinishing</t>
  </si>
  <si>
    <t>Type and Description of Needs</t>
  </si>
  <si>
    <t>(74)</t>
  </si>
  <si>
    <t>241/DRDM (Rev. 8/30/02, jar)</t>
  </si>
  <si>
    <t>District</t>
  </si>
  <si>
    <t>Roof</t>
  </si>
  <si>
    <t>Utility</t>
  </si>
  <si>
    <t>Mechanical</t>
  </si>
  <si>
    <t>Exterior</t>
  </si>
  <si>
    <t>Other</t>
  </si>
  <si>
    <t>TOTAL</t>
  </si>
  <si>
    <t>CRAFTON HILLS COLLEGE</t>
  </si>
  <si>
    <t>Crafton Hills College</t>
  </si>
  <si>
    <t>San Bernardino</t>
  </si>
  <si>
    <t>SAN BERNARDINO COMMUNITY COLLEGE DISTRICT</t>
  </si>
  <si>
    <t>STATE</t>
  </si>
  <si>
    <t>2010-2011</t>
  </si>
  <si>
    <t>2011-2012</t>
  </si>
  <si>
    <t>2012-2013</t>
  </si>
  <si>
    <t>Replace irrigation computer controls</t>
  </si>
  <si>
    <t>Replace Fuel Storage Tank</t>
  </si>
  <si>
    <t>Replace irrigation pumps and main</t>
  </si>
  <si>
    <t>Replace OFC Switches w/ air switches</t>
  </si>
  <si>
    <t>Campus Wide</t>
  </si>
  <si>
    <t>state</t>
  </si>
  <si>
    <t>Clean campus air duct systems</t>
  </si>
  <si>
    <t>Campus wide</t>
  </si>
  <si>
    <t>LADM,CHS</t>
  </si>
  <si>
    <t>GYM</t>
  </si>
  <si>
    <t>Replace exterior signage</t>
  </si>
  <si>
    <t>Repair steps</t>
  </si>
  <si>
    <t>State</t>
  </si>
  <si>
    <t>LADM, SSA, PAC,Gym, Library</t>
  </si>
  <si>
    <t>Air handler replacement Ph 1</t>
  </si>
  <si>
    <t>Air handler replacement Ph 2</t>
  </si>
  <si>
    <t>Replace Bldg Electric Service panels Ph 2</t>
  </si>
  <si>
    <r>
      <t xml:space="preserve">College          </t>
    </r>
    <r>
      <rPr>
        <sz val="18"/>
        <rFont val="Helv"/>
        <family val="0"/>
      </rPr>
      <t>________________________________</t>
    </r>
  </si>
  <si>
    <r>
      <t xml:space="preserve">            </t>
    </r>
    <r>
      <rPr>
        <b/>
        <u val="single"/>
        <sz val="10"/>
        <rFont val="Arial"/>
        <family val="2"/>
      </rPr>
      <t>Submit by Mid-December</t>
    </r>
  </si>
  <si>
    <t xml:space="preserve">PAC &amp; Student Ctr Exterior Door Replacement </t>
  </si>
  <si>
    <r>
      <t xml:space="preserve">                    </t>
    </r>
    <r>
      <rPr>
        <b/>
        <u val="single"/>
        <sz val="10"/>
        <rFont val="Arial"/>
        <family val="2"/>
      </rPr>
      <t>Submit by Mid-December</t>
    </r>
  </si>
  <si>
    <t>2013-2014</t>
  </si>
  <si>
    <t>Repair fume hood ventilation</t>
  </si>
  <si>
    <t>Replace exterior door hardware ph 2</t>
  </si>
  <si>
    <t>Replace PAC 2nd Floor Women's Restroom Flooring</t>
  </si>
  <si>
    <t>Resurface Tennis Courts</t>
  </si>
  <si>
    <t>Elevators Phase 1 - Emer. lowering devices and infrared door protection</t>
  </si>
  <si>
    <t>SSB, CHS, PAC</t>
  </si>
  <si>
    <t>Elevators Phase 2 - Emer. lowering devices and infrared door protection, PAC Elevator Modernization</t>
  </si>
  <si>
    <t>Phase 2 - Replace High voltage underground cabling</t>
  </si>
  <si>
    <t>10 Bldgs @ 25000/Bldg = 250K</t>
  </si>
  <si>
    <t>Estimate</t>
  </si>
  <si>
    <t>Estimate based upon quote from Kone for Emergency Lowering for PAC</t>
  </si>
  <si>
    <t>Estimate based upon quote from Kone for Emergency Lowering &amp; modernization for the PAC</t>
  </si>
  <si>
    <t>Renovate restrooms ph 1</t>
  </si>
  <si>
    <t>Replace exterior door hardware ph 1</t>
  </si>
  <si>
    <t>Replace FA Annunciators Phase 2</t>
  </si>
  <si>
    <t>Replace sidewalks phase 1</t>
  </si>
  <si>
    <t>Replace sidewalks phase 2</t>
  </si>
  <si>
    <t>Priority</t>
  </si>
  <si>
    <t>LADM Labs (Repair)</t>
  </si>
  <si>
    <t>CHS (Repair)</t>
  </si>
  <si>
    <t>CDC Classroom Bldg (instruction only) (Repair)</t>
  </si>
  <si>
    <t>OE-1 (Repair)</t>
  </si>
  <si>
    <t>SSA (Restore)</t>
  </si>
  <si>
    <t>College Center (Restore)</t>
  </si>
  <si>
    <t>CLASS BLDG (Restore)</t>
  </si>
  <si>
    <t>SSB (Repair)</t>
  </si>
  <si>
    <t>PAC (Restore)</t>
  </si>
  <si>
    <t>LADM (Restore)</t>
  </si>
  <si>
    <t>Gym-Locker Room Sections (Restore)</t>
  </si>
  <si>
    <t>Roof Repair of Replacement (2010-2011 through 2014-2015)</t>
  </si>
  <si>
    <t>Modifications to main campus fire alarm panel to provide offsite monitoring &amp; FA Annunciators Phase 1</t>
  </si>
  <si>
    <t>2014-2015</t>
  </si>
  <si>
    <t>Estimate based on removal of 11000 feet of cabling @$20/ft</t>
  </si>
  <si>
    <t>Utility Repair of Replacement (2010-2011 through 2014-2015)</t>
  </si>
  <si>
    <t>Mechanical Equipment Repair of Replacement (2010-2011 through 2014-2015)</t>
  </si>
  <si>
    <t>Replace Gym Chiller</t>
  </si>
  <si>
    <t>CHS &amp; LADM Lab - Remove and Replace Charcoal in Oder Scrubbers</t>
  </si>
  <si>
    <t>Labs</t>
  </si>
  <si>
    <t>Air handler replacement Ph 3</t>
  </si>
  <si>
    <t>SSB Seal Exterior Block Wall &amp; LADM Labs Exterior Concrete Wall- 10000 SF</t>
  </si>
  <si>
    <t>Exterior Refinishing and Repair (2010-2011 through 2014-2015)</t>
  </si>
  <si>
    <t>Other Critical Needs (2010-2011 through 2014-2015)</t>
  </si>
  <si>
    <t>Renovate Restrooms - Phase 2</t>
  </si>
  <si>
    <t>Replace Fire Hydrants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</si>
</sst>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vertAlign val="superscript"/>
      <sz val="10"/>
      <name val="Arial"/>
      <family val="2"/>
    </font>
    <font>
      <sz val="12"/>
      <name val="Courier New"/>
      <family val="0"/>
    </font>
    <font>
      <b/>
      <sz val="18"/>
      <name val="Helv"/>
      <family val="0"/>
    </font>
    <font>
      <sz val="18"/>
      <name val="Helv"/>
      <family val="0"/>
    </font>
    <font>
      <sz val="18"/>
      <name val="Courier New"/>
      <family val="0"/>
    </font>
    <font>
      <b/>
      <u val="doubleAccounting"/>
      <sz val="10"/>
      <name val="Arial"/>
      <family val="2"/>
    </font>
    <font>
      <u val="single"/>
      <sz val="18"/>
      <name val="Helv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14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5" xfId="0" applyFont="1" applyBorder="1" applyAlignment="1" quotePrefix="1">
      <alignment horizontal="centerContinuous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57" applyFont="1">
      <alignment/>
      <protection/>
    </xf>
    <xf numFmtId="0" fontId="17" fillId="0" borderId="0" xfId="57" applyFont="1">
      <alignment/>
      <protection/>
    </xf>
    <xf numFmtId="0" fontId="16" fillId="0" borderId="0" xfId="57" applyFont="1">
      <alignment/>
      <protection/>
    </xf>
    <xf numFmtId="0" fontId="16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0" fontId="16" fillId="0" borderId="0" xfId="57" applyFont="1" applyAlignment="1">
      <alignment horizontal="right"/>
      <protection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16" fillId="0" borderId="19" xfId="57" applyNumberFormat="1" applyFont="1" applyBorder="1">
      <alignment/>
      <protection/>
    </xf>
    <xf numFmtId="164" fontId="16" fillId="0" borderId="0" xfId="57" applyNumberFormat="1" applyFont="1">
      <alignment/>
      <protection/>
    </xf>
    <xf numFmtId="0" fontId="19" fillId="0" borderId="0" xfId="57" applyFont="1" applyBorder="1">
      <alignment/>
      <protection/>
    </xf>
    <xf numFmtId="0" fontId="15" fillId="0" borderId="0" xfId="57" applyFont="1" applyBorder="1">
      <alignment/>
      <protection/>
    </xf>
    <xf numFmtId="0" fontId="0" fillId="0" borderId="11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/>
    </xf>
    <xf numFmtId="164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1" fillId="0" borderId="11" xfId="0" applyFont="1" applyBorder="1" applyAlignment="1" quotePrefix="1">
      <alignment horizontal="center"/>
    </xf>
    <xf numFmtId="164" fontId="0" fillId="0" borderId="13" xfId="0" applyNumberFormat="1" applyBorder="1" applyAlignment="1">
      <alignment horizontal="center"/>
    </xf>
    <xf numFmtId="164" fontId="6" fillId="0" borderId="14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/>
    </xf>
    <xf numFmtId="44" fontId="18" fillId="0" borderId="20" xfId="44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4" fontId="0" fillId="0" borderId="34" xfId="44" applyBorder="1" applyAlignment="1">
      <alignment horizontal="center" wrapText="1"/>
    </xf>
    <xf numFmtId="44" fontId="0" fillId="0" borderId="34" xfId="44" applyBorder="1" applyAlignment="1">
      <alignment horizontal="center"/>
    </xf>
    <xf numFmtId="44" fontId="0" fillId="0" borderId="35" xfId="44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8" xfId="0" applyBorder="1" applyAlignment="1">
      <alignment horizontal="center" wrapText="1"/>
    </xf>
    <xf numFmtId="44" fontId="0" fillId="0" borderId="28" xfId="44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/>
    </xf>
    <xf numFmtId="3" fontId="0" fillId="0" borderId="29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44" fontId="6" fillId="0" borderId="34" xfId="44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44" fontId="0" fillId="0" borderId="34" xfId="44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44" fontId="0" fillId="0" borderId="34" xfId="44" applyNumberFormat="1" applyBorder="1" applyAlignment="1">
      <alignment horizontal="center"/>
    </xf>
    <xf numFmtId="44" fontId="0" fillId="0" borderId="34" xfId="44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8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MSUMF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115" zoomScaleNormal="130" zoomScaleSheetLayoutView="115" zoomScalePageLayoutView="0" workbookViewId="0" topLeftCell="A7">
      <selection activeCell="A34" sqref="A34"/>
    </sheetView>
  </sheetViews>
  <sheetFormatPr defaultColWidth="9.140625" defaultRowHeight="12.75"/>
  <cols>
    <col min="1" max="1" width="15.7109375" style="0" customWidth="1"/>
    <col min="2" max="2" width="21.57421875" style="0" customWidth="1"/>
    <col min="3" max="5" width="15.7109375" style="0" customWidth="1"/>
    <col min="6" max="6" width="23.7109375" style="0" customWidth="1"/>
    <col min="7" max="7" width="15.7109375" style="0" customWidth="1"/>
  </cols>
  <sheetData>
    <row r="1" ht="12.75">
      <c r="F1" s="34" t="s">
        <v>72</v>
      </c>
    </row>
    <row r="2" spans="1:7" ht="18">
      <c r="A2" s="7" t="s">
        <v>0</v>
      </c>
      <c r="B2" s="8"/>
      <c r="C2" s="8"/>
      <c r="D2" s="8"/>
      <c r="E2" s="8"/>
      <c r="F2" s="8"/>
      <c r="G2" s="8"/>
    </row>
    <row r="4" spans="1:7" s="5" customFormat="1" ht="12.75">
      <c r="A4" s="116" t="s">
        <v>47</v>
      </c>
      <c r="B4" s="116"/>
      <c r="C4" s="116"/>
      <c r="D4" s="4"/>
      <c r="E4" s="116" t="s">
        <v>48</v>
      </c>
      <c r="F4" s="116"/>
      <c r="G4" s="116"/>
    </row>
    <row r="5" spans="1:7" ht="12.75">
      <c r="A5" s="6" t="s">
        <v>1</v>
      </c>
      <c r="B5" s="6"/>
      <c r="C5" s="6"/>
      <c r="E5" s="6" t="s">
        <v>2</v>
      </c>
      <c r="F5" s="6"/>
      <c r="G5" s="6"/>
    </row>
    <row r="6" spans="1:7" ht="12.75">
      <c r="A6" s="25"/>
      <c r="B6" s="25"/>
      <c r="C6" s="25"/>
      <c r="E6" s="25"/>
      <c r="F6" s="25"/>
      <c r="G6" s="25"/>
    </row>
    <row r="7" spans="8:10" ht="12.75">
      <c r="H7" s="5"/>
      <c r="I7" s="5"/>
      <c r="J7" s="5"/>
    </row>
    <row r="8" spans="1:7" ht="12.75">
      <c r="A8" s="1"/>
      <c r="B8" s="1"/>
      <c r="C8" s="1"/>
      <c r="D8" s="1"/>
      <c r="E8" s="2" t="s">
        <v>3</v>
      </c>
      <c r="F8" s="3"/>
      <c r="G8" s="3"/>
    </row>
    <row r="9" spans="1:7" ht="15">
      <c r="A9" s="14" t="s">
        <v>4</v>
      </c>
      <c r="B9" s="9"/>
      <c r="C9" s="9"/>
      <c r="D9" s="9"/>
      <c r="E9" s="9"/>
      <c r="F9" s="9"/>
      <c r="G9" s="9"/>
    </row>
    <row r="10" spans="1:7" ht="12.75">
      <c r="A10" s="9"/>
      <c r="B10" s="9"/>
      <c r="C10" s="9"/>
      <c r="D10" s="9"/>
      <c r="E10" s="9"/>
      <c r="F10" s="9"/>
      <c r="G10" s="9"/>
    </row>
    <row r="11" spans="1:7" ht="12.75">
      <c r="A11" s="13" t="s">
        <v>105</v>
      </c>
      <c r="B11" s="12"/>
      <c r="C11" s="12"/>
      <c r="D11" s="33"/>
      <c r="E11" s="9"/>
      <c r="F11" s="9"/>
      <c r="G11" s="9"/>
    </row>
    <row r="12" spans="1:7" ht="13.5" thickBot="1">
      <c r="A12" s="10"/>
      <c r="B12" s="9"/>
      <c r="C12" s="9"/>
      <c r="D12" s="33"/>
      <c r="E12" s="9"/>
      <c r="F12" s="9"/>
      <c r="G12" s="9"/>
    </row>
    <row r="13" spans="1:7" ht="12.75">
      <c r="A13" s="15"/>
      <c r="B13" s="15"/>
      <c r="C13" s="15"/>
      <c r="D13" s="15"/>
      <c r="E13" s="15"/>
      <c r="F13" s="16" t="s">
        <v>5</v>
      </c>
      <c r="G13" s="17"/>
    </row>
    <row r="14" spans="1:7" ht="12.75">
      <c r="A14" s="18" t="s">
        <v>6</v>
      </c>
      <c r="B14" s="18" t="s">
        <v>7</v>
      </c>
      <c r="C14" s="18" t="s">
        <v>8</v>
      </c>
      <c r="D14" s="18" t="s">
        <v>8</v>
      </c>
      <c r="E14" s="18" t="s">
        <v>9</v>
      </c>
      <c r="F14" s="18" t="s">
        <v>10</v>
      </c>
      <c r="G14" s="19" t="s">
        <v>11</v>
      </c>
    </row>
    <row r="15" spans="1:7" ht="14.25">
      <c r="A15" s="18" t="s">
        <v>12</v>
      </c>
      <c r="B15" s="18" t="s">
        <v>13</v>
      </c>
      <c r="C15" s="18" t="s">
        <v>13</v>
      </c>
      <c r="D15" s="18" t="s">
        <v>14</v>
      </c>
      <c r="E15" s="18" t="s">
        <v>14</v>
      </c>
      <c r="F15" s="18" t="s">
        <v>15</v>
      </c>
      <c r="G15" s="19" t="s">
        <v>16</v>
      </c>
    </row>
    <row r="16" spans="1:7" ht="13.5" thickBot="1">
      <c r="A16" s="20" t="s">
        <v>17</v>
      </c>
      <c r="B16" s="20" t="s">
        <v>18</v>
      </c>
      <c r="C16" s="20" t="s">
        <v>19</v>
      </c>
      <c r="D16" s="20" t="s">
        <v>20</v>
      </c>
      <c r="E16" s="20" t="s">
        <v>21</v>
      </c>
      <c r="F16" s="20" t="s">
        <v>22</v>
      </c>
      <c r="G16" s="21" t="s">
        <v>23</v>
      </c>
    </row>
    <row r="17" spans="1:7" ht="12.75">
      <c r="A17" s="92"/>
      <c r="B17" s="92"/>
      <c r="C17" s="89"/>
      <c r="D17" s="92"/>
      <c r="E17" s="84"/>
      <c r="F17" s="92"/>
      <c r="G17" s="92"/>
    </row>
    <row r="18" spans="1:7" ht="12.75">
      <c r="A18" s="94" t="s">
        <v>51</v>
      </c>
      <c r="B18" s="94" t="s">
        <v>94</v>
      </c>
      <c r="C18" s="90">
        <v>32</v>
      </c>
      <c r="D18" s="94">
        <v>26</v>
      </c>
      <c r="E18" s="85">
        <v>9500</v>
      </c>
      <c r="F18" s="97">
        <f>E18*1.3</f>
        <v>12350</v>
      </c>
      <c r="G18" s="94" t="s">
        <v>50</v>
      </c>
    </row>
    <row r="19" spans="1:7" ht="12.75">
      <c r="A19" s="109"/>
      <c r="B19" s="94" t="s">
        <v>95</v>
      </c>
      <c r="C19" s="90">
        <v>32</v>
      </c>
      <c r="D19" s="94">
        <v>26</v>
      </c>
      <c r="E19" s="85">
        <v>11257</v>
      </c>
      <c r="F19" s="97">
        <f>E19*1.3</f>
        <v>14634.1</v>
      </c>
      <c r="G19" s="94" t="s">
        <v>50</v>
      </c>
    </row>
    <row r="20" spans="1:7" ht="38.25">
      <c r="A20" s="109"/>
      <c r="B20" s="93" t="s">
        <v>96</v>
      </c>
      <c r="C20" s="90">
        <v>14</v>
      </c>
      <c r="D20" s="93">
        <v>14</v>
      </c>
      <c r="E20" s="85">
        <v>7615</v>
      </c>
      <c r="F20" s="114">
        <f>E20*1.3</f>
        <v>9899.5</v>
      </c>
      <c r="G20" s="93" t="s">
        <v>50</v>
      </c>
    </row>
    <row r="21" spans="1:7" ht="12.75">
      <c r="A21" s="93"/>
      <c r="B21" s="94" t="s">
        <v>97</v>
      </c>
      <c r="C21" s="90">
        <v>35</v>
      </c>
      <c r="D21" s="94">
        <v>26</v>
      </c>
      <c r="E21" s="85">
        <v>11062</v>
      </c>
      <c r="F21" s="114">
        <f>E21*1.3</f>
        <v>14380.6</v>
      </c>
      <c r="G21" s="94" t="s">
        <v>50</v>
      </c>
    </row>
    <row r="22" spans="1:7" ht="12.75">
      <c r="A22" s="94"/>
      <c r="B22" s="94"/>
      <c r="C22" s="90"/>
      <c r="D22" s="94"/>
      <c r="E22" s="85"/>
      <c r="F22" s="97"/>
      <c r="G22" s="94"/>
    </row>
    <row r="23" spans="1:7" ht="12.75">
      <c r="A23" s="94" t="s">
        <v>52</v>
      </c>
      <c r="B23" s="94" t="s">
        <v>98</v>
      </c>
      <c r="C23" s="90">
        <v>39</v>
      </c>
      <c r="D23" s="94">
        <v>26</v>
      </c>
      <c r="E23" s="85">
        <v>6000</v>
      </c>
      <c r="F23" s="97">
        <f>E23*6.5</f>
        <v>39000</v>
      </c>
      <c r="G23" s="94" t="s">
        <v>50</v>
      </c>
    </row>
    <row r="24" spans="1:7" ht="12.75">
      <c r="A24" s="94"/>
      <c r="B24" s="94" t="s">
        <v>99</v>
      </c>
      <c r="C24" s="90">
        <v>39</v>
      </c>
      <c r="D24" s="94">
        <v>26</v>
      </c>
      <c r="E24" s="85">
        <v>7800</v>
      </c>
      <c r="F24" s="97">
        <f>E24*6.5</f>
        <v>50700</v>
      </c>
      <c r="G24" s="94" t="s">
        <v>50</v>
      </c>
    </row>
    <row r="25" spans="1:7" ht="12.75">
      <c r="A25" s="94"/>
      <c r="B25" s="94" t="s">
        <v>100</v>
      </c>
      <c r="C25" s="90">
        <v>39</v>
      </c>
      <c r="D25" s="94">
        <v>26</v>
      </c>
      <c r="E25" s="85">
        <v>3335</v>
      </c>
      <c r="F25" s="97">
        <f>E25*6.5</f>
        <v>21677.5</v>
      </c>
      <c r="G25" s="94" t="s">
        <v>50</v>
      </c>
    </row>
    <row r="26" spans="1:7" ht="12.75">
      <c r="A26" s="93"/>
      <c r="B26" s="93" t="s">
        <v>101</v>
      </c>
      <c r="C26" s="90">
        <v>10</v>
      </c>
      <c r="D26" s="93">
        <v>10</v>
      </c>
      <c r="E26" s="85">
        <v>2805</v>
      </c>
      <c r="F26" s="97">
        <f>E26*1.3</f>
        <v>3646.5</v>
      </c>
      <c r="G26" s="94" t="s">
        <v>50</v>
      </c>
    </row>
    <row r="27" spans="1:7" ht="12.75">
      <c r="A27" s="93"/>
      <c r="B27" s="93"/>
      <c r="C27" s="90"/>
      <c r="D27" s="93"/>
      <c r="E27" s="85"/>
      <c r="F27" s="97"/>
      <c r="G27" s="93"/>
    </row>
    <row r="28" spans="1:7" ht="12.75">
      <c r="A28" s="94" t="s">
        <v>53</v>
      </c>
      <c r="B28" s="94" t="s">
        <v>102</v>
      </c>
      <c r="C28" s="90">
        <v>32</v>
      </c>
      <c r="D28" s="94">
        <v>26</v>
      </c>
      <c r="E28" s="85">
        <v>8240</v>
      </c>
      <c r="F28" s="97">
        <f>E28*6.5</f>
        <v>53560</v>
      </c>
      <c r="G28" s="94" t="s">
        <v>50</v>
      </c>
    </row>
    <row r="29" spans="1:7" ht="25.5">
      <c r="A29" s="94"/>
      <c r="B29" s="93" t="s">
        <v>104</v>
      </c>
      <c r="C29" s="90">
        <v>39</v>
      </c>
      <c r="D29" s="94">
        <v>25</v>
      </c>
      <c r="E29" s="85">
        <v>7200</v>
      </c>
      <c r="F29" s="97">
        <f>E29*6.5</f>
        <v>46800</v>
      </c>
      <c r="G29" s="94" t="s">
        <v>50</v>
      </c>
    </row>
    <row r="30" spans="1:7" ht="12.75">
      <c r="A30" s="94"/>
      <c r="B30" s="94"/>
      <c r="C30" s="90"/>
      <c r="D30" s="94"/>
      <c r="E30" s="85"/>
      <c r="F30" s="97"/>
      <c r="G30" s="94"/>
    </row>
    <row r="31" spans="1:7" ht="12.75">
      <c r="A31" s="94" t="s">
        <v>75</v>
      </c>
      <c r="B31" s="94" t="s">
        <v>103</v>
      </c>
      <c r="C31" s="90">
        <v>39</v>
      </c>
      <c r="D31" s="94">
        <v>26</v>
      </c>
      <c r="E31" s="85">
        <v>28550</v>
      </c>
      <c r="F31" s="97">
        <f>E31*6.5</f>
        <v>185575</v>
      </c>
      <c r="G31" s="94" t="s">
        <v>50</v>
      </c>
    </row>
    <row r="32" spans="1:7" ht="12.75">
      <c r="A32" s="94"/>
      <c r="B32" s="94"/>
      <c r="C32" s="90"/>
      <c r="D32" s="94"/>
      <c r="E32" s="85"/>
      <c r="F32" s="97"/>
      <c r="G32" s="94"/>
    </row>
    <row r="33" spans="1:7" ht="12.75">
      <c r="A33" s="94" t="s">
        <v>107</v>
      </c>
      <c r="B33" s="94"/>
      <c r="C33" s="90"/>
      <c r="D33" s="94"/>
      <c r="E33" s="85"/>
      <c r="F33" s="97"/>
      <c r="G33" s="94"/>
    </row>
    <row r="34" spans="1:7" ht="13.5" thickBot="1">
      <c r="A34" s="95"/>
      <c r="B34" s="95"/>
      <c r="C34" s="91"/>
      <c r="D34" s="95"/>
      <c r="E34" s="86"/>
      <c r="F34" s="98"/>
      <c r="G34" s="95"/>
    </row>
    <row r="35" spans="1:7" ht="13.5" thickBot="1">
      <c r="A35" s="58" t="s">
        <v>45</v>
      </c>
      <c r="B35" s="58"/>
      <c r="C35" s="58"/>
      <c r="D35" s="58"/>
      <c r="E35" s="58"/>
      <c r="F35" s="65">
        <f>SUM(F17:F34)</f>
        <v>452223.2</v>
      </c>
      <c r="G35" s="66"/>
    </row>
    <row r="36" spans="1:7" ht="12.75">
      <c r="A36" s="5"/>
      <c r="B36" s="5"/>
      <c r="C36" s="5"/>
      <c r="D36" s="5"/>
      <c r="E36" s="5"/>
      <c r="F36" s="68"/>
      <c r="G36" s="5"/>
    </row>
    <row r="37" ht="14.25">
      <c r="A37" s="35" t="s">
        <v>24</v>
      </c>
    </row>
    <row r="39" ht="12.75">
      <c r="A39" s="36" t="s">
        <v>25</v>
      </c>
    </row>
  </sheetData>
  <sheetProtection/>
  <mergeCells count="2">
    <mergeCell ref="A4:C4"/>
    <mergeCell ref="E4:G4"/>
  </mergeCells>
  <printOptions horizontalCentered="1" verticalCentered="1"/>
  <pageMargins left="0.75" right="0.75" top="0.7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="115" zoomScaleNormal="115" zoomScaleSheetLayoutView="115" zoomScalePageLayoutView="0" workbookViewId="0" topLeftCell="A7">
      <selection activeCell="B26" sqref="B26"/>
    </sheetView>
  </sheetViews>
  <sheetFormatPr defaultColWidth="9.140625" defaultRowHeight="12.75"/>
  <cols>
    <col min="1" max="1" width="15.7109375" style="0" customWidth="1"/>
    <col min="2" max="2" width="36.8515625" style="0" bestFit="1" customWidth="1"/>
    <col min="3" max="3" width="15.7109375" style="0" customWidth="1"/>
    <col min="4" max="4" width="20.7109375" style="0" customWidth="1"/>
    <col min="5" max="5" width="25.7109375" style="0" customWidth="1"/>
    <col min="6" max="6" width="15.7109375" style="0" customWidth="1"/>
  </cols>
  <sheetData>
    <row r="1" ht="12.75">
      <c r="E1" s="34" t="s">
        <v>72</v>
      </c>
    </row>
    <row r="2" spans="1:6" ht="18">
      <c r="A2" s="7" t="s">
        <v>0</v>
      </c>
      <c r="B2" s="8"/>
      <c r="C2" s="8"/>
      <c r="D2" s="8"/>
      <c r="E2" s="8"/>
      <c r="F2" s="8"/>
    </row>
    <row r="4" spans="1:6" s="5" customFormat="1" ht="12.75">
      <c r="A4" s="116" t="s">
        <v>47</v>
      </c>
      <c r="B4" s="116"/>
      <c r="C4" s="116"/>
      <c r="D4" s="4"/>
      <c r="E4" s="116" t="s">
        <v>48</v>
      </c>
      <c r="F4" s="116"/>
    </row>
    <row r="5" spans="1:6" ht="12.75">
      <c r="A5" s="117" t="s">
        <v>1</v>
      </c>
      <c r="B5" s="117"/>
      <c r="C5" s="117"/>
      <c r="E5" s="6" t="s">
        <v>2</v>
      </c>
      <c r="F5" s="6"/>
    </row>
    <row r="6" spans="1:6" ht="12.75">
      <c r="A6" s="46"/>
      <c r="B6" s="46"/>
      <c r="C6" s="46"/>
      <c r="E6" s="25"/>
      <c r="F6" s="25"/>
    </row>
    <row r="7" spans="7:9" ht="12.75">
      <c r="G7" s="5"/>
      <c r="H7" s="5"/>
      <c r="I7" s="5"/>
    </row>
    <row r="8" spans="1:6" ht="12.75">
      <c r="A8" s="1"/>
      <c r="B8" s="1"/>
      <c r="C8" s="1"/>
      <c r="D8" s="1"/>
      <c r="E8" s="2" t="s">
        <v>3</v>
      </c>
      <c r="F8" s="3"/>
    </row>
    <row r="9" spans="1:6" ht="15">
      <c r="A9" s="14" t="s">
        <v>4</v>
      </c>
      <c r="B9" s="9"/>
      <c r="C9" s="9"/>
      <c r="D9" s="9"/>
      <c r="E9" s="9"/>
      <c r="F9" s="9"/>
    </row>
    <row r="10" spans="1:6" ht="12.75">
      <c r="A10" s="9"/>
      <c r="B10" s="9"/>
      <c r="C10" s="9"/>
      <c r="D10" s="9"/>
      <c r="E10" s="9"/>
      <c r="F10" s="9"/>
    </row>
    <row r="11" spans="1:6" ht="12.75">
      <c r="A11" s="13" t="s">
        <v>109</v>
      </c>
      <c r="B11" s="12"/>
      <c r="C11" s="12"/>
      <c r="D11" s="33"/>
      <c r="E11" s="9"/>
      <c r="F11" s="9"/>
    </row>
    <row r="12" spans="1:6" ht="13.5" thickBot="1">
      <c r="A12" s="10"/>
      <c r="B12" s="9"/>
      <c r="C12" s="9"/>
      <c r="D12" s="33"/>
      <c r="E12" s="9"/>
      <c r="F12" s="9"/>
    </row>
    <row r="13" spans="1:6" ht="12.75">
      <c r="A13" s="15"/>
      <c r="B13" s="15"/>
      <c r="C13" s="15"/>
      <c r="D13" s="15"/>
      <c r="E13" s="16" t="s">
        <v>5</v>
      </c>
      <c r="F13" s="17"/>
    </row>
    <row r="14" spans="1:6" ht="12.75">
      <c r="A14" s="18" t="s">
        <v>6</v>
      </c>
      <c r="B14" s="18" t="s">
        <v>26</v>
      </c>
      <c r="C14" s="18" t="s">
        <v>8</v>
      </c>
      <c r="D14" s="18" t="s">
        <v>27</v>
      </c>
      <c r="E14" s="18" t="s">
        <v>10</v>
      </c>
      <c r="F14" s="19" t="s">
        <v>11</v>
      </c>
    </row>
    <row r="15" spans="1:6" ht="14.25">
      <c r="A15" s="18" t="s">
        <v>12</v>
      </c>
      <c r="B15" s="18" t="s">
        <v>28</v>
      </c>
      <c r="C15" s="18" t="s">
        <v>29</v>
      </c>
      <c r="D15" s="18" t="s">
        <v>30</v>
      </c>
      <c r="E15" s="18" t="s">
        <v>15</v>
      </c>
      <c r="F15" s="19" t="s">
        <v>16</v>
      </c>
    </row>
    <row r="16" spans="1:8" ht="13.5" thickBot="1">
      <c r="A16" s="20" t="s">
        <v>17</v>
      </c>
      <c r="B16" s="20" t="s">
        <v>18</v>
      </c>
      <c r="C16" s="20" t="s">
        <v>19</v>
      </c>
      <c r="D16" s="20" t="s">
        <v>20</v>
      </c>
      <c r="E16" s="20" t="s">
        <v>21</v>
      </c>
      <c r="F16" s="21" t="s">
        <v>22</v>
      </c>
      <c r="G16" s="113" t="s">
        <v>93</v>
      </c>
      <c r="H16" s="83" t="s">
        <v>85</v>
      </c>
    </row>
    <row r="17" spans="1:6" ht="12.75">
      <c r="A17" s="92"/>
      <c r="B17" s="92"/>
      <c r="C17" s="89"/>
      <c r="D17" s="92"/>
      <c r="E17" s="84"/>
      <c r="F17" s="92"/>
    </row>
    <row r="18" spans="1:8" ht="38.25">
      <c r="A18" s="109" t="s">
        <v>51</v>
      </c>
      <c r="B18" s="109" t="s">
        <v>106</v>
      </c>
      <c r="C18" s="110">
        <v>39</v>
      </c>
      <c r="D18" s="109" t="s">
        <v>61</v>
      </c>
      <c r="E18" s="111">
        <v>30000</v>
      </c>
      <c r="F18" s="112" t="s">
        <v>59</v>
      </c>
      <c r="G18">
        <v>2</v>
      </c>
      <c r="H18" t="s">
        <v>84</v>
      </c>
    </row>
    <row r="19" spans="1:8" ht="25.5">
      <c r="A19" s="93"/>
      <c r="B19" s="93" t="s">
        <v>80</v>
      </c>
      <c r="C19" s="90">
        <v>39</v>
      </c>
      <c r="D19" s="93" t="s">
        <v>67</v>
      </c>
      <c r="E19" s="85">
        <v>224000</v>
      </c>
      <c r="F19" s="96" t="s">
        <v>66</v>
      </c>
      <c r="H19" t="s">
        <v>86</v>
      </c>
    </row>
    <row r="20" spans="1:8" ht="25.5">
      <c r="A20" s="94"/>
      <c r="B20" s="93" t="s">
        <v>83</v>
      </c>
      <c r="C20" s="90">
        <v>20</v>
      </c>
      <c r="D20" s="94" t="s">
        <v>58</v>
      </c>
      <c r="E20" s="85">
        <f>11000*20</f>
        <v>220000</v>
      </c>
      <c r="F20" s="97" t="s">
        <v>66</v>
      </c>
      <c r="H20" t="s">
        <v>108</v>
      </c>
    </row>
    <row r="21" spans="1:6" ht="25.5">
      <c r="A21" s="94"/>
      <c r="B21" s="93" t="s">
        <v>112</v>
      </c>
      <c r="C21" s="90">
        <v>32</v>
      </c>
      <c r="D21" s="94" t="s">
        <v>113</v>
      </c>
      <c r="E21" s="85">
        <v>35000</v>
      </c>
      <c r="F21" s="115" t="s">
        <v>59</v>
      </c>
    </row>
    <row r="22" spans="1:6" ht="12.75">
      <c r="A22" s="94"/>
      <c r="B22" s="93" t="s">
        <v>119</v>
      </c>
      <c r="C22" s="90">
        <v>39</v>
      </c>
      <c r="D22" s="94" t="s">
        <v>61</v>
      </c>
      <c r="E22" s="85">
        <v>32000</v>
      </c>
      <c r="F22" s="115" t="s">
        <v>59</v>
      </c>
    </row>
    <row r="23" spans="1:6" ht="12.75">
      <c r="A23" s="94"/>
      <c r="B23" s="94"/>
      <c r="C23" s="90"/>
      <c r="D23" s="94"/>
      <c r="E23" s="85"/>
      <c r="F23" s="97"/>
    </row>
    <row r="24" spans="1:8" ht="38.25">
      <c r="A24" s="94" t="s">
        <v>52</v>
      </c>
      <c r="B24" s="93" t="s">
        <v>82</v>
      </c>
      <c r="C24" s="90">
        <v>39</v>
      </c>
      <c r="D24" s="94" t="s">
        <v>81</v>
      </c>
      <c r="E24" s="85">
        <v>250000</v>
      </c>
      <c r="F24" s="97" t="s">
        <v>66</v>
      </c>
      <c r="H24" t="s">
        <v>87</v>
      </c>
    </row>
    <row r="25" spans="1:6" ht="12.75">
      <c r="A25" s="94"/>
      <c r="B25" s="94" t="s">
        <v>57</v>
      </c>
      <c r="C25" s="90">
        <v>39</v>
      </c>
      <c r="D25" s="94" t="s">
        <v>58</v>
      </c>
      <c r="E25" s="85">
        <v>275000</v>
      </c>
      <c r="F25" s="97" t="s">
        <v>59</v>
      </c>
    </row>
    <row r="26" spans="1:6" ht="12.75">
      <c r="A26" s="94"/>
      <c r="B26" s="94"/>
      <c r="C26" s="90"/>
      <c r="D26" s="94"/>
      <c r="E26" s="85"/>
      <c r="F26" s="97"/>
    </row>
    <row r="27" spans="1:6" ht="12.75" customHeight="1">
      <c r="A27" s="94" t="s">
        <v>53</v>
      </c>
      <c r="B27" s="93" t="s">
        <v>70</v>
      </c>
      <c r="C27" s="90">
        <v>39</v>
      </c>
      <c r="D27" s="93" t="s">
        <v>58</v>
      </c>
      <c r="E27" s="85">
        <v>395000</v>
      </c>
      <c r="F27" s="96" t="s">
        <v>66</v>
      </c>
    </row>
    <row r="28" spans="1:6" ht="12.75">
      <c r="A28" s="93"/>
      <c r="B28" s="93"/>
      <c r="C28" s="90"/>
      <c r="D28" s="93"/>
      <c r="E28" s="85"/>
      <c r="F28" s="96"/>
    </row>
    <row r="29" spans="1:6" ht="12.75">
      <c r="A29" s="94" t="s">
        <v>75</v>
      </c>
      <c r="B29" s="94" t="s">
        <v>54</v>
      </c>
      <c r="C29" s="90">
        <v>39</v>
      </c>
      <c r="D29" s="94" t="s">
        <v>58</v>
      </c>
      <c r="E29" s="85">
        <f>105%*346000</f>
        <v>363300</v>
      </c>
      <c r="F29" s="97" t="s">
        <v>59</v>
      </c>
    </row>
    <row r="30" spans="1:6" ht="12.75">
      <c r="A30" s="94"/>
      <c r="B30" s="93" t="s">
        <v>90</v>
      </c>
      <c r="C30" s="90">
        <v>39</v>
      </c>
      <c r="D30" s="93" t="s">
        <v>61</v>
      </c>
      <c r="E30" s="85">
        <v>220000</v>
      </c>
      <c r="F30" s="96" t="s">
        <v>59</v>
      </c>
    </row>
    <row r="31" spans="1:6" ht="12.75">
      <c r="A31" s="94"/>
      <c r="B31" s="94"/>
      <c r="C31" s="90"/>
      <c r="D31" s="94"/>
      <c r="E31" s="85"/>
      <c r="F31" s="97"/>
    </row>
    <row r="32" spans="1:6" ht="12.75">
      <c r="A32" s="94" t="s">
        <v>107</v>
      </c>
      <c r="B32" s="94" t="s">
        <v>56</v>
      </c>
      <c r="C32" s="90">
        <v>39</v>
      </c>
      <c r="D32" s="94" t="s">
        <v>58</v>
      </c>
      <c r="E32" s="85">
        <v>65000</v>
      </c>
      <c r="F32" s="97" t="s">
        <v>59</v>
      </c>
    </row>
    <row r="33" spans="1:6" ht="13.5" thickBot="1">
      <c r="A33" s="94"/>
      <c r="B33" s="94"/>
      <c r="C33" s="90"/>
      <c r="D33" s="94"/>
      <c r="E33" s="85"/>
      <c r="F33" s="97"/>
    </row>
    <row r="34" spans="1:6" ht="13.5" thickBot="1">
      <c r="A34" s="64" t="s">
        <v>45</v>
      </c>
      <c r="B34" s="59"/>
      <c r="C34" s="60"/>
      <c r="D34" s="60"/>
      <c r="E34" s="61">
        <f>SUM(E18:E32)</f>
        <v>2109300</v>
      </c>
      <c r="F34" s="62"/>
    </row>
    <row r="35" spans="1:2" ht="12.75">
      <c r="A35" s="5"/>
      <c r="B35" s="63"/>
    </row>
    <row r="36" spans="1:9" ht="13.5">
      <c r="A36" s="23" t="s">
        <v>31</v>
      </c>
      <c r="B36" s="31"/>
      <c r="I36" s="52"/>
    </row>
    <row r="38" ht="12.75">
      <c r="A38" s="24" t="s">
        <v>25</v>
      </c>
    </row>
  </sheetData>
  <sheetProtection/>
  <mergeCells count="3">
    <mergeCell ref="A4:C4"/>
    <mergeCell ref="A5:C5"/>
    <mergeCell ref="E4:F4"/>
  </mergeCells>
  <printOptions horizontalCentered="1" verticalCentered="1"/>
  <pageMargins left="0.75" right="0.75" top="0.75" bottom="0.52" header="0.5" footer="0.5"/>
  <pageSetup fitToHeight="1" fitToWidth="1"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="115" zoomScaleNormal="130" zoomScaleSheetLayoutView="115" zoomScalePageLayoutView="0" workbookViewId="0" topLeftCell="A1">
      <selection activeCell="E28" sqref="E28"/>
    </sheetView>
  </sheetViews>
  <sheetFormatPr defaultColWidth="9.140625" defaultRowHeight="12.75"/>
  <cols>
    <col min="1" max="1" width="15.7109375" style="0" customWidth="1"/>
    <col min="2" max="2" width="32.140625" style="0" bestFit="1" customWidth="1"/>
    <col min="3" max="3" width="15.7109375" style="0" customWidth="1"/>
    <col min="4" max="4" width="29.00390625" style="0" bestFit="1" customWidth="1"/>
    <col min="5" max="5" width="25.7109375" style="0" customWidth="1"/>
    <col min="6" max="6" width="15.7109375" style="0" customWidth="1"/>
  </cols>
  <sheetData>
    <row r="1" ht="12.75">
      <c r="F1" s="22" t="s">
        <v>74</v>
      </c>
    </row>
    <row r="2" spans="1:6" ht="18">
      <c r="A2" s="7" t="s">
        <v>32</v>
      </c>
      <c r="B2" s="8"/>
      <c r="C2" s="8"/>
      <c r="D2" s="8"/>
      <c r="E2" s="8"/>
      <c r="F2" s="8"/>
    </row>
    <row r="4" spans="1:6" s="5" customFormat="1" ht="12.75">
      <c r="A4" s="116" t="s">
        <v>47</v>
      </c>
      <c r="B4" s="116"/>
      <c r="C4" s="116"/>
      <c r="D4" s="4"/>
      <c r="E4" s="116" t="s">
        <v>48</v>
      </c>
      <c r="F4" s="116"/>
    </row>
    <row r="5" spans="1:6" ht="12.75">
      <c r="A5" s="6" t="s">
        <v>1</v>
      </c>
      <c r="B5" s="6"/>
      <c r="C5" s="6"/>
      <c r="E5" s="6" t="s">
        <v>2</v>
      </c>
      <c r="F5" s="6"/>
    </row>
    <row r="6" spans="1:6" ht="12.75">
      <c r="A6" s="25"/>
      <c r="B6" s="25"/>
      <c r="C6" s="25"/>
      <c r="E6" s="25"/>
      <c r="F6" s="25"/>
    </row>
    <row r="7" spans="7:9" ht="12.75">
      <c r="G7" s="5"/>
      <c r="H7" s="5"/>
      <c r="I7" s="5"/>
    </row>
    <row r="8" spans="1:6" ht="12.75">
      <c r="A8" s="1"/>
      <c r="B8" s="1"/>
      <c r="C8" s="1"/>
      <c r="D8" s="1"/>
      <c r="E8" s="2" t="s">
        <v>3</v>
      </c>
      <c r="F8" s="3"/>
    </row>
    <row r="9" spans="1:6" ht="15">
      <c r="A9" s="14" t="s">
        <v>4</v>
      </c>
      <c r="B9" s="9"/>
      <c r="C9" s="9"/>
      <c r="D9" s="9"/>
      <c r="E9" s="9"/>
      <c r="F9" s="9"/>
    </row>
    <row r="10" spans="1:6" ht="12.75">
      <c r="A10" s="9"/>
      <c r="B10" s="9"/>
      <c r="C10" s="9"/>
      <c r="D10" s="9"/>
      <c r="E10" s="9"/>
      <c r="F10" s="9"/>
    </row>
    <row r="11" spans="1:6" ht="12.75">
      <c r="A11" s="13" t="s">
        <v>110</v>
      </c>
      <c r="B11" s="12"/>
      <c r="C11" s="12"/>
      <c r="D11" s="33"/>
      <c r="E11" s="9"/>
      <c r="F11" s="9"/>
    </row>
    <row r="12" spans="1:6" ht="13.5" thickBot="1">
      <c r="A12" s="10"/>
      <c r="B12" s="9"/>
      <c r="C12" s="9"/>
      <c r="D12" s="33"/>
      <c r="E12" s="9"/>
      <c r="F12" s="9"/>
    </row>
    <row r="13" spans="1:6" ht="12.75">
      <c r="A13" s="15"/>
      <c r="B13" s="15"/>
      <c r="C13" s="15"/>
      <c r="D13" s="15"/>
      <c r="E13" s="16" t="s">
        <v>5</v>
      </c>
      <c r="F13" s="17"/>
    </row>
    <row r="14" spans="1:6" ht="12.75">
      <c r="A14" s="18" t="s">
        <v>6</v>
      </c>
      <c r="B14" s="18" t="s">
        <v>26</v>
      </c>
      <c r="C14" s="18" t="s">
        <v>26</v>
      </c>
      <c r="D14" s="18" t="s">
        <v>27</v>
      </c>
      <c r="E14" s="18" t="s">
        <v>10</v>
      </c>
      <c r="F14" s="19" t="s">
        <v>11</v>
      </c>
    </row>
    <row r="15" spans="1:6" ht="14.25">
      <c r="A15" s="18" t="s">
        <v>12</v>
      </c>
      <c r="B15" s="18" t="s">
        <v>7</v>
      </c>
      <c r="C15" s="18" t="s">
        <v>8</v>
      </c>
      <c r="D15" s="18" t="s">
        <v>30</v>
      </c>
      <c r="E15" s="18" t="s">
        <v>15</v>
      </c>
      <c r="F15" s="19" t="s">
        <v>16</v>
      </c>
    </row>
    <row r="16" spans="1:6" ht="13.5" thickBot="1">
      <c r="A16" s="20" t="s">
        <v>17</v>
      </c>
      <c r="B16" s="20" t="s">
        <v>18</v>
      </c>
      <c r="C16" s="20" t="s">
        <v>19</v>
      </c>
      <c r="D16" s="20" t="s">
        <v>20</v>
      </c>
      <c r="E16" s="20" t="s">
        <v>21</v>
      </c>
      <c r="F16" s="21" t="s">
        <v>22</v>
      </c>
    </row>
    <row r="17" spans="1:6" ht="12.75">
      <c r="A17" s="92"/>
      <c r="B17" s="92"/>
      <c r="C17" s="89"/>
      <c r="D17" s="92"/>
      <c r="E17" s="84"/>
      <c r="F17" s="92"/>
    </row>
    <row r="18" spans="1:6" ht="12.75">
      <c r="A18" s="93" t="s">
        <v>51</v>
      </c>
      <c r="B18" s="93" t="s">
        <v>76</v>
      </c>
      <c r="C18" s="90">
        <v>39</v>
      </c>
      <c r="D18" s="93" t="s">
        <v>62</v>
      </c>
      <c r="E18" s="85">
        <v>35000</v>
      </c>
      <c r="F18" s="96" t="s">
        <v>59</v>
      </c>
    </row>
    <row r="19" spans="1:6" ht="12.75">
      <c r="A19" s="94"/>
      <c r="B19" s="94"/>
      <c r="C19" s="90"/>
      <c r="D19" s="94"/>
      <c r="E19" s="85"/>
      <c r="F19" s="97"/>
    </row>
    <row r="20" spans="1:6" ht="12.75">
      <c r="A20" s="94" t="s">
        <v>52</v>
      </c>
      <c r="B20" s="93" t="s">
        <v>111</v>
      </c>
      <c r="C20" s="90">
        <v>36</v>
      </c>
      <c r="D20" s="94" t="s">
        <v>63</v>
      </c>
      <c r="E20" s="85">
        <f>192000</f>
        <v>192000</v>
      </c>
      <c r="F20" s="97" t="s">
        <v>59</v>
      </c>
    </row>
    <row r="21" spans="1:6" ht="12.75">
      <c r="A21" s="94"/>
      <c r="B21" s="94" t="s">
        <v>60</v>
      </c>
      <c r="C21" s="90">
        <v>39</v>
      </c>
      <c r="D21" s="94" t="s">
        <v>61</v>
      </c>
      <c r="E21" s="85">
        <f>105%*227000</f>
        <v>238350</v>
      </c>
      <c r="F21" s="97" t="s">
        <v>59</v>
      </c>
    </row>
    <row r="22" spans="1:6" ht="12.75">
      <c r="A22" s="94"/>
      <c r="B22" s="94"/>
      <c r="C22" s="90"/>
      <c r="D22" s="94"/>
      <c r="E22" s="85"/>
      <c r="F22" s="97"/>
    </row>
    <row r="23" spans="1:6" ht="12.75">
      <c r="A23" s="94" t="s">
        <v>53</v>
      </c>
      <c r="B23" s="94" t="s">
        <v>68</v>
      </c>
      <c r="C23" s="90">
        <v>39</v>
      </c>
      <c r="D23" s="94" t="s">
        <v>61</v>
      </c>
      <c r="E23" s="85">
        <v>375000</v>
      </c>
      <c r="F23" s="97" t="s">
        <v>59</v>
      </c>
    </row>
    <row r="24" spans="1:6" ht="12.75">
      <c r="A24" s="93"/>
      <c r="B24" s="93"/>
      <c r="C24" s="90"/>
      <c r="D24" s="93"/>
      <c r="E24" s="85"/>
      <c r="F24" s="96"/>
    </row>
    <row r="25" spans="1:6" ht="12.75">
      <c r="A25" s="94" t="s">
        <v>75</v>
      </c>
      <c r="B25" s="94" t="s">
        <v>69</v>
      </c>
      <c r="C25" s="90">
        <v>39</v>
      </c>
      <c r="D25" s="94" t="s">
        <v>61</v>
      </c>
      <c r="E25" s="85">
        <v>350000</v>
      </c>
      <c r="F25" s="97" t="s">
        <v>59</v>
      </c>
    </row>
    <row r="26" spans="1:6" ht="12.75">
      <c r="A26" s="94"/>
      <c r="B26" s="94"/>
      <c r="C26" s="90"/>
      <c r="D26" s="94"/>
      <c r="E26" s="85"/>
      <c r="F26" s="97"/>
    </row>
    <row r="27" spans="1:6" ht="13.5" thickBot="1">
      <c r="A27" s="94" t="s">
        <v>107</v>
      </c>
      <c r="B27" s="94" t="s">
        <v>114</v>
      </c>
      <c r="C27" s="90">
        <v>39</v>
      </c>
      <c r="D27" s="94" t="s">
        <v>61</v>
      </c>
      <c r="E27" s="85">
        <v>300000</v>
      </c>
      <c r="F27" s="97" t="s">
        <v>59</v>
      </c>
    </row>
    <row r="28" spans="1:6" ht="15.75" thickBot="1">
      <c r="A28" s="58" t="s">
        <v>45</v>
      </c>
      <c r="B28" s="69"/>
      <c r="C28" s="70"/>
      <c r="D28" s="70"/>
      <c r="E28" s="71">
        <f>SUM(E17:E27)</f>
        <v>1490350</v>
      </c>
      <c r="F28" s="66"/>
    </row>
    <row r="29" spans="2:6" ht="12.75">
      <c r="B29" s="31"/>
      <c r="C29" s="46"/>
      <c r="D29" s="46"/>
      <c r="E29" s="57"/>
      <c r="F29" s="46"/>
    </row>
    <row r="30" ht="12.75">
      <c r="A30" s="46"/>
    </row>
    <row r="31" ht="13.5">
      <c r="A31" s="23" t="s">
        <v>31</v>
      </c>
    </row>
    <row r="33" ht="12.75">
      <c r="A33" s="24" t="s">
        <v>25</v>
      </c>
    </row>
    <row r="34" ht="12.75">
      <c r="B34" s="51"/>
    </row>
    <row r="35" ht="12.75">
      <c r="A35" s="43"/>
    </row>
  </sheetData>
  <sheetProtection/>
  <mergeCells count="2">
    <mergeCell ref="A4:C4"/>
    <mergeCell ref="E4:F4"/>
  </mergeCells>
  <printOptions horizontalCentered="1" verticalCentered="1"/>
  <pageMargins left="0.75" right="0.75" top="0.75" bottom="0.54" header="0.5" footer="0.5"/>
  <pageSetup fitToHeight="1" fitToWidth="1" horizontalDpi="300" verticalDpi="3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130" zoomScaleNormal="130" zoomScaleSheetLayoutView="130" zoomScalePageLayoutView="0" workbookViewId="0" topLeftCell="A1">
      <selection activeCell="A12" sqref="A12"/>
    </sheetView>
  </sheetViews>
  <sheetFormatPr defaultColWidth="9.140625" defaultRowHeight="12.75"/>
  <cols>
    <col min="1" max="1" width="15.7109375" style="0" customWidth="1"/>
    <col min="2" max="2" width="32.421875" style="0" customWidth="1"/>
    <col min="3" max="4" width="25.7109375" style="0" customWidth="1"/>
    <col min="5" max="5" width="15.7109375" style="0" customWidth="1"/>
  </cols>
  <sheetData>
    <row r="1" ht="12.75">
      <c r="E1" s="22" t="s">
        <v>72</v>
      </c>
    </row>
    <row r="2" spans="1:5" ht="18">
      <c r="A2" s="7" t="s">
        <v>0</v>
      </c>
      <c r="B2" s="8"/>
      <c r="C2" s="8"/>
      <c r="D2" s="8"/>
      <c r="E2" s="8"/>
    </row>
    <row r="4" spans="1:5" s="5" customFormat="1" ht="12.75">
      <c r="A4" s="116" t="s">
        <v>47</v>
      </c>
      <c r="B4" s="116"/>
      <c r="C4" s="4"/>
      <c r="D4" s="116" t="s">
        <v>48</v>
      </c>
      <c r="E4" s="116"/>
    </row>
    <row r="5" spans="1:5" ht="12.75">
      <c r="A5" s="6" t="s">
        <v>1</v>
      </c>
      <c r="B5" s="6"/>
      <c r="D5" s="6" t="s">
        <v>2</v>
      </c>
      <c r="E5" s="6"/>
    </row>
    <row r="6" spans="1:5" ht="12.75">
      <c r="A6" s="25"/>
      <c r="B6" s="25"/>
      <c r="D6" s="25"/>
      <c r="E6" s="25"/>
    </row>
    <row r="7" spans="6:8" ht="12.75">
      <c r="F7" s="5"/>
      <c r="G7" s="5"/>
      <c r="H7" s="5"/>
    </row>
    <row r="8" spans="1:5" ht="12.75">
      <c r="A8" s="1"/>
      <c r="B8" s="1"/>
      <c r="C8" s="1"/>
      <c r="D8" s="2" t="s">
        <v>3</v>
      </c>
      <c r="E8" s="3"/>
    </row>
    <row r="9" spans="1:5" ht="15">
      <c r="A9" s="14" t="s">
        <v>4</v>
      </c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99" t="s">
        <v>116</v>
      </c>
      <c r="B11" s="12"/>
      <c r="C11" s="33"/>
      <c r="D11" s="9"/>
      <c r="E11" s="9"/>
    </row>
    <row r="12" spans="1:5" ht="13.5" thickBot="1">
      <c r="A12" s="10"/>
      <c r="B12" s="9"/>
      <c r="C12" s="33"/>
      <c r="D12" s="9"/>
      <c r="E12" s="9"/>
    </row>
    <row r="13" spans="1:5" ht="12.75">
      <c r="A13" s="15"/>
      <c r="B13" s="15"/>
      <c r="C13" s="15"/>
      <c r="D13" s="16" t="s">
        <v>5</v>
      </c>
      <c r="E13" s="17"/>
    </row>
    <row r="14" spans="1:5" ht="12.75">
      <c r="A14" s="18" t="s">
        <v>6</v>
      </c>
      <c r="B14" s="18" t="s">
        <v>26</v>
      </c>
      <c r="C14" s="18" t="s">
        <v>33</v>
      </c>
      <c r="D14" s="18" t="s">
        <v>10</v>
      </c>
      <c r="E14" s="19" t="s">
        <v>11</v>
      </c>
    </row>
    <row r="15" spans="1:5" ht="14.25">
      <c r="A15" s="18" t="s">
        <v>12</v>
      </c>
      <c r="B15" s="18" t="s">
        <v>34</v>
      </c>
      <c r="C15" s="18" t="s">
        <v>35</v>
      </c>
      <c r="D15" s="18" t="s">
        <v>15</v>
      </c>
      <c r="E15" s="19" t="s">
        <v>16</v>
      </c>
    </row>
    <row r="16" spans="1:5" ht="13.5" thickBot="1">
      <c r="A16" s="20" t="s">
        <v>17</v>
      </c>
      <c r="B16" s="20" t="s">
        <v>18</v>
      </c>
      <c r="C16" s="20" t="s">
        <v>19</v>
      </c>
      <c r="D16" s="20" t="s">
        <v>20</v>
      </c>
      <c r="E16" s="21" t="s">
        <v>21</v>
      </c>
    </row>
    <row r="17" spans="1:5" ht="12.75">
      <c r="A17" s="80"/>
      <c r="B17" s="11"/>
      <c r="C17" s="11"/>
      <c r="D17" s="45"/>
      <c r="E17" s="80"/>
    </row>
    <row r="18" spans="1:5" ht="38.25">
      <c r="A18" s="94" t="s">
        <v>51</v>
      </c>
      <c r="B18" s="100" t="s">
        <v>115</v>
      </c>
      <c r="C18" s="87">
        <v>9</v>
      </c>
      <c r="D18" s="101">
        <v>30000</v>
      </c>
      <c r="E18" s="94" t="s">
        <v>50</v>
      </c>
    </row>
    <row r="19" spans="1:5" ht="12.75">
      <c r="A19" s="94"/>
      <c r="B19" s="102"/>
      <c r="C19" s="87"/>
      <c r="D19" s="101"/>
      <c r="E19" s="94"/>
    </row>
    <row r="20" spans="1:5" ht="25.5">
      <c r="A20" s="94" t="s">
        <v>52</v>
      </c>
      <c r="B20" s="100" t="s">
        <v>73</v>
      </c>
      <c r="C20" s="87">
        <v>39</v>
      </c>
      <c r="D20" s="101">
        <v>175000</v>
      </c>
      <c r="E20" s="94" t="s">
        <v>50</v>
      </c>
    </row>
    <row r="21" spans="1:5" ht="12.75">
      <c r="A21" s="94"/>
      <c r="B21" s="87"/>
      <c r="C21" s="87"/>
      <c r="D21" s="101"/>
      <c r="E21" s="94"/>
    </row>
    <row r="22" spans="1:5" ht="12.75">
      <c r="A22" s="94" t="s">
        <v>53</v>
      </c>
      <c r="B22" s="87"/>
      <c r="C22" s="87"/>
      <c r="D22" s="101"/>
      <c r="E22" s="94"/>
    </row>
    <row r="23" spans="1:5" ht="12.75">
      <c r="A23" s="94"/>
      <c r="B23" s="87"/>
      <c r="C23" s="87"/>
      <c r="D23" s="101"/>
      <c r="E23" s="94"/>
    </row>
    <row r="24" spans="1:5" ht="12.75">
      <c r="A24" s="94" t="s">
        <v>75</v>
      </c>
      <c r="B24" s="87"/>
      <c r="C24" s="87"/>
      <c r="D24" s="101"/>
      <c r="E24" s="94"/>
    </row>
    <row r="25" spans="1:5" ht="13.5" thickBot="1">
      <c r="A25" s="95" t="s">
        <v>107</v>
      </c>
      <c r="B25" s="88"/>
      <c r="C25" s="88"/>
      <c r="D25" s="104"/>
      <c r="E25" s="95"/>
    </row>
    <row r="26" spans="1:5" ht="15.75" thickBot="1">
      <c r="A26" s="58" t="s">
        <v>45</v>
      </c>
      <c r="B26" s="71"/>
      <c r="C26" s="60"/>
      <c r="D26" s="81">
        <f>SUM(D18:D25)</f>
        <v>205000</v>
      </c>
      <c r="E26" s="62"/>
    </row>
    <row r="27" ht="13.5">
      <c r="A27" s="23" t="s">
        <v>31</v>
      </c>
    </row>
    <row r="29" ht="12.75">
      <c r="A29" s="24" t="s">
        <v>25</v>
      </c>
    </row>
  </sheetData>
  <sheetProtection/>
  <mergeCells count="2">
    <mergeCell ref="A4:B4"/>
    <mergeCell ref="D4:E4"/>
  </mergeCells>
  <printOptions horizontalCentered="1" verticalCentered="1"/>
  <pageMargins left="0.75" right="0.75" top="0.75" bottom="0.44" header="0.5" footer="0.3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130" zoomScaleNormal="130" zoomScaleSheetLayoutView="130" zoomScalePageLayoutView="0" workbookViewId="0" topLeftCell="A5">
      <selection activeCell="B21" sqref="B21:E21"/>
    </sheetView>
  </sheetViews>
  <sheetFormatPr defaultColWidth="9.140625" defaultRowHeight="12.75"/>
  <cols>
    <col min="1" max="1" width="15.8515625" style="0" customWidth="1"/>
    <col min="2" max="2" width="34.8515625" style="0" customWidth="1"/>
    <col min="3" max="3" width="25.28125" style="0" customWidth="1"/>
    <col min="4" max="4" width="25.7109375" style="0" customWidth="1"/>
    <col min="5" max="5" width="15.7109375" style="0" customWidth="1"/>
  </cols>
  <sheetData>
    <row r="1" ht="12.75">
      <c r="E1" s="22" t="s">
        <v>74</v>
      </c>
    </row>
    <row r="2" spans="1:5" ht="18">
      <c r="A2" s="7" t="s">
        <v>0</v>
      </c>
      <c r="B2" s="7"/>
      <c r="C2" s="8"/>
      <c r="D2" s="8"/>
      <c r="E2" s="8"/>
    </row>
    <row r="4" spans="1:5" s="5" customFormat="1" ht="12.75">
      <c r="A4" s="116" t="s">
        <v>47</v>
      </c>
      <c r="B4" s="116"/>
      <c r="C4" s="4"/>
      <c r="D4" s="116" t="s">
        <v>48</v>
      </c>
      <c r="E4" s="116"/>
    </row>
    <row r="5" spans="1:5" ht="12.75">
      <c r="A5" s="25" t="s">
        <v>1</v>
      </c>
      <c r="B5" s="25"/>
      <c r="C5" s="31"/>
      <c r="D5" s="6" t="s">
        <v>2</v>
      </c>
      <c r="E5" s="6"/>
    </row>
    <row r="6" spans="1:5" ht="12.75">
      <c r="A6" s="25"/>
      <c r="B6" s="25"/>
      <c r="C6" s="31"/>
      <c r="D6" s="25"/>
      <c r="E6" s="25"/>
    </row>
    <row r="7" spans="6:8" ht="12.75">
      <c r="F7" s="5"/>
      <c r="G7" s="5"/>
      <c r="H7" s="5"/>
    </row>
    <row r="8" spans="1:5" ht="12.75">
      <c r="A8" s="1"/>
      <c r="B8" s="1"/>
      <c r="C8" s="1"/>
      <c r="D8" s="2" t="s">
        <v>3</v>
      </c>
      <c r="E8" s="3"/>
    </row>
    <row r="9" spans="1:5" ht="15">
      <c r="A9" s="82" t="s">
        <v>4</v>
      </c>
      <c r="C9" s="9"/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13" t="s">
        <v>117</v>
      </c>
      <c r="B11" s="13"/>
      <c r="C11" s="12"/>
      <c r="D11" s="9"/>
      <c r="E11" s="9"/>
    </row>
    <row r="12" spans="1:5" ht="13.5" thickBot="1">
      <c r="A12" s="10"/>
      <c r="B12" s="10"/>
      <c r="C12" s="9"/>
      <c r="D12" s="9"/>
      <c r="E12" s="9"/>
    </row>
    <row r="13" spans="1:5" ht="12.75">
      <c r="A13" s="15"/>
      <c r="B13" s="15"/>
      <c r="C13" s="26"/>
      <c r="D13" s="16" t="s">
        <v>5</v>
      </c>
      <c r="E13" s="17"/>
    </row>
    <row r="14" spans="1:5" ht="12.75">
      <c r="A14" s="18" t="s">
        <v>6</v>
      </c>
      <c r="B14" s="18"/>
      <c r="C14" s="27" t="s">
        <v>26</v>
      </c>
      <c r="D14" s="18" t="s">
        <v>10</v>
      </c>
      <c r="E14" s="19" t="s">
        <v>11</v>
      </c>
    </row>
    <row r="15" spans="1:5" ht="14.25">
      <c r="A15" s="18" t="s">
        <v>12</v>
      </c>
      <c r="B15" s="29" t="s">
        <v>36</v>
      </c>
      <c r="C15" s="28"/>
      <c r="D15" s="18" t="s">
        <v>15</v>
      </c>
      <c r="E15" s="19" t="s">
        <v>16</v>
      </c>
    </row>
    <row r="16" spans="1:5" ht="13.5" thickBot="1">
      <c r="A16" s="20" t="s">
        <v>17</v>
      </c>
      <c r="B16" s="30" t="s">
        <v>18</v>
      </c>
      <c r="C16" s="32"/>
      <c r="D16" s="74" t="s">
        <v>19</v>
      </c>
      <c r="E16" s="21" t="s">
        <v>37</v>
      </c>
    </row>
    <row r="17" spans="1:5" ht="12.75">
      <c r="A17" s="67"/>
      <c r="B17" s="122"/>
      <c r="C17" s="123"/>
      <c r="D17" s="75"/>
      <c r="E17" s="72"/>
    </row>
    <row r="18" spans="1:5" ht="12.75">
      <c r="A18" s="94" t="s">
        <v>51</v>
      </c>
      <c r="B18" s="120" t="s">
        <v>89</v>
      </c>
      <c r="C18" s="121"/>
      <c r="D18" s="101">
        <f>105%*210000</f>
        <v>220500</v>
      </c>
      <c r="E18" s="94" t="s">
        <v>50</v>
      </c>
    </row>
    <row r="19" spans="1:5" ht="12.75">
      <c r="A19" s="94"/>
      <c r="B19" s="118" t="s">
        <v>79</v>
      </c>
      <c r="C19" s="119"/>
      <c r="D19" s="97">
        <v>60000</v>
      </c>
      <c r="E19" s="105" t="s">
        <v>66</v>
      </c>
    </row>
    <row r="20" spans="1:5" ht="12.75">
      <c r="A20" s="94"/>
      <c r="B20" s="120" t="s">
        <v>78</v>
      </c>
      <c r="C20" s="121"/>
      <c r="D20" s="97">
        <v>15000</v>
      </c>
      <c r="E20" s="105" t="s">
        <v>50</v>
      </c>
    </row>
    <row r="21" spans="1:5" ht="12.75">
      <c r="A21" s="94"/>
      <c r="B21" s="120"/>
      <c r="C21" s="121"/>
      <c r="D21" s="97"/>
      <c r="E21" s="105"/>
    </row>
    <row r="22" spans="1:5" ht="12.75">
      <c r="A22" s="94"/>
      <c r="B22" s="102"/>
      <c r="C22" s="106"/>
      <c r="D22" s="97"/>
      <c r="E22" s="105"/>
    </row>
    <row r="23" spans="1:5" ht="12.75">
      <c r="A23" s="94" t="s">
        <v>52</v>
      </c>
      <c r="B23" s="120" t="s">
        <v>88</v>
      </c>
      <c r="C23" s="121"/>
      <c r="D23" s="96">
        <f>105%*215000</f>
        <v>225750</v>
      </c>
      <c r="E23" s="105" t="s">
        <v>66</v>
      </c>
    </row>
    <row r="24" spans="1:5" ht="12.75">
      <c r="A24" s="94"/>
      <c r="B24" s="118" t="s">
        <v>64</v>
      </c>
      <c r="C24" s="119"/>
      <c r="D24" s="97">
        <f>105%*142000</f>
        <v>149100</v>
      </c>
      <c r="E24" s="105" t="s">
        <v>66</v>
      </c>
    </row>
    <row r="25" spans="1:5" ht="12.75">
      <c r="A25" s="103"/>
      <c r="B25" s="118" t="s">
        <v>77</v>
      </c>
      <c r="C25" s="119"/>
      <c r="D25" s="101">
        <v>210000</v>
      </c>
      <c r="E25" s="94" t="s">
        <v>50</v>
      </c>
    </row>
    <row r="26" spans="1:5" ht="12.75">
      <c r="A26" s="94"/>
      <c r="B26" s="118" t="s">
        <v>91</v>
      </c>
      <c r="C26" s="119"/>
      <c r="D26" s="97">
        <v>112500</v>
      </c>
      <c r="E26" s="105" t="s">
        <v>66</v>
      </c>
    </row>
    <row r="27" spans="1:5" ht="12.75">
      <c r="A27" s="94"/>
      <c r="B27" s="102"/>
      <c r="C27" s="106"/>
      <c r="D27" s="97"/>
      <c r="E27" s="105"/>
    </row>
    <row r="28" spans="1:5" ht="12.75">
      <c r="A28" s="94" t="s">
        <v>53</v>
      </c>
      <c r="B28" s="118" t="s">
        <v>65</v>
      </c>
      <c r="C28" s="119"/>
      <c r="D28" s="97">
        <f>105%*228000</f>
        <v>239400</v>
      </c>
      <c r="E28" s="105" t="s">
        <v>66</v>
      </c>
    </row>
    <row r="29" spans="1:5" ht="12.75">
      <c r="A29" s="94"/>
      <c r="B29" s="118" t="s">
        <v>92</v>
      </c>
      <c r="C29" s="119"/>
      <c r="D29" s="97">
        <v>112500</v>
      </c>
      <c r="E29" s="105" t="s">
        <v>66</v>
      </c>
    </row>
    <row r="30" spans="1:5" ht="12.75">
      <c r="A30" s="94"/>
      <c r="B30" s="102"/>
      <c r="C30" s="106"/>
      <c r="D30" s="97"/>
      <c r="E30" s="105"/>
    </row>
    <row r="31" spans="1:5" ht="12.75">
      <c r="A31" s="94" t="s">
        <v>75</v>
      </c>
      <c r="B31" s="120" t="s">
        <v>55</v>
      </c>
      <c r="C31" s="121"/>
      <c r="D31" s="107">
        <f>105%*145000</f>
        <v>152250</v>
      </c>
      <c r="E31" s="108" t="s">
        <v>59</v>
      </c>
    </row>
    <row r="32" spans="1:5" ht="12.75">
      <c r="A32" s="94"/>
      <c r="B32" s="118"/>
      <c r="C32" s="119"/>
      <c r="D32" s="97"/>
      <c r="E32" s="105"/>
    </row>
    <row r="33" spans="1:5" ht="12.75">
      <c r="A33" s="94" t="s">
        <v>107</v>
      </c>
      <c r="B33" s="120" t="s">
        <v>118</v>
      </c>
      <c r="C33" s="121"/>
      <c r="D33" s="107">
        <v>250000</v>
      </c>
      <c r="E33" s="108" t="s">
        <v>66</v>
      </c>
    </row>
    <row r="34" spans="1:5" ht="13.5" thickBot="1">
      <c r="A34" s="44"/>
      <c r="B34" s="124"/>
      <c r="C34" s="125"/>
      <c r="D34" s="76"/>
      <c r="E34" s="73"/>
    </row>
    <row r="35" spans="1:5" ht="15.75" thickBot="1">
      <c r="A35" s="58" t="s">
        <v>45</v>
      </c>
      <c r="B35" s="70"/>
      <c r="C35" s="77"/>
      <c r="D35" s="78">
        <f>SUM(D18:D34)</f>
        <v>1747000</v>
      </c>
      <c r="E35" s="79"/>
    </row>
    <row r="36" spans="1:2" ht="13.5">
      <c r="A36" s="23" t="s">
        <v>31</v>
      </c>
      <c r="B36" s="23"/>
    </row>
    <row r="38" spans="1:2" ht="12.75">
      <c r="A38" s="24" t="s">
        <v>38</v>
      </c>
      <c r="B38" s="24"/>
    </row>
    <row r="41" spans="1:6" ht="12.75">
      <c r="A41" s="46"/>
      <c r="B41" s="53"/>
      <c r="C41" s="54"/>
      <c r="D41" s="55"/>
      <c r="E41" s="56"/>
      <c r="F41" s="55"/>
    </row>
  </sheetData>
  <sheetProtection/>
  <mergeCells count="17">
    <mergeCell ref="B33:C33"/>
    <mergeCell ref="B34:C34"/>
    <mergeCell ref="B28:C28"/>
    <mergeCell ref="B26:C26"/>
    <mergeCell ref="B29:C29"/>
    <mergeCell ref="B31:C31"/>
    <mergeCell ref="B32:C32"/>
    <mergeCell ref="A4:B4"/>
    <mergeCell ref="D4:E4"/>
    <mergeCell ref="B17:C17"/>
    <mergeCell ref="B23:C23"/>
    <mergeCell ref="B24:C24"/>
    <mergeCell ref="B25:C25"/>
    <mergeCell ref="B18:C18"/>
    <mergeCell ref="B20:C20"/>
    <mergeCell ref="B21:C21"/>
    <mergeCell ref="B19:C19"/>
  </mergeCells>
  <printOptions horizontalCentered="1" verticalCentered="1"/>
  <pageMargins left="0.75" right="0.75" top="0.75" bottom="0.52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8"/>
  <sheetViews>
    <sheetView showGridLines="0" tabSelected="1" view="pageBreakPreview" zoomScale="115" zoomScaleNormal="75" zoomScaleSheetLayoutView="115" zoomScalePageLayoutView="0" workbookViewId="0" topLeftCell="A1">
      <selection activeCell="B8" sqref="B8"/>
    </sheetView>
  </sheetViews>
  <sheetFormatPr defaultColWidth="12.57421875" defaultRowHeight="12.75"/>
  <cols>
    <col min="1" max="1" width="19.57421875" style="39" customWidth="1"/>
    <col min="2" max="2" width="28.140625" style="39" customWidth="1"/>
    <col min="3" max="3" width="9.57421875" style="39" customWidth="1"/>
    <col min="4" max="4" width="18.140625" style="39" customWidth="1"/>
    <col min="5" max="5" width="28.140625" style="39" customWidth="1"/>
    <col min="6" max="16384" width="12.57421875" style="39" customWidth="1"/>
  </cols>
  <sheetData>
    <row r="2" spans="1:5" ht="35.25" customHeight="1">
      <c r="A2" s="37" t="s">
        <v>39</v>
      </c>
      <c r="B2" s="49" t="s">
        <v>49</v>
      </c>
      <c r="C2" s="40"/>
      <c r="D2" s="41"/>
      <c r="E2" s="38"/>
    </row>
    <row r="3" spans="1:5" ht="35.25" customHeight="1">
      <c r="A3" s="50" t="s">
        <v>71</v>
      </c>
      <c r="B3" s="49" t="s">
        <v>46</v>
      </c>
      <c r="C3" s="40"/>
      <c r="D3" s="41"/>
      <c r="E3" s="38"/>
    </row>
    <row r="4" spans="1:5" ht="21" customHeight="1">
      <c r="A4" s="50"/>
      <c r="B4" s="40"/>
      <c r="D4" s="38"/>
      <c r="E4" s="38"/>
    </row>
    <row r="5" spans="1:4" ht="23.25">
      <c r="A5" s="37" t="s">
        <v>51</v>
      </c>
      <c r="D5" s="37" t="s">
        <v>75</v>
      </c>
    </row>
    <row r="6" spans="1:5" ht="23.25">
      <c r="A6" s="42" t="s">
        <v>40</v>
      </c>
      <c r="B6" s="47">
        <f>SUM(Roof!F18:F21)</f>
        <v>51264.2</v>
      </c>
      <c r="D6" s="42" t="s">
        <v>40</v>
      </c>
      <c r="E6" s="47">
        <f>SUM(Roof!F31)</f>
        <v>185575</v>
      </c>
    </row>
    <row r="7" spans="1:5" ht="23.25">
      <c r="A7" s="42" t="s">
        <v>41</v>
      </c>
      <c r="B7" s="47">
        <f>SUM(Utilities!E18:E22)</f>
        <v>541000</v>
      </c>
      <c r="D7" s="42" t="s">
        <v>41</v>
      </c>
      <c r="E7" s="47">
        <f>SUM(Utilities!E29:E30)</f>
        <v>583300</v>
      </c>
    </row>
    <row r="8" spans="1:5" ht="23.25">
      <c r="A8" s="42" t="s">
        <v>42</v>
      </c>
      <c r="B8" s="47">
        <f>SUM(Mechanical!E18)</f>
        <v>35000</v>
      </c>
      <c r="D8" s="42" t="s">
        <v>42</v>
      </c>
      <c r="E8" s="47">
        <f>SUM(Mechanical!E25)</f>
        <v>350000</v>
      </c>
    </row>
    <row r="9" spans="1:5" ht="23.25">
      <c r="A9" s="42" t="s">
        <v>43</v>
      </c>
      <c r="B9" s="47">
        <f>SUM(Exterior!D18)</f>
        <v>30000</v>
      </c>
      <c r="D9" s="42" t="s">
        <v>43</v>
      </c>
      <c r="E9" s="47">
        <f>SUM(Exterior!D22)</f>
        <v>0</v>
      </c>
    </row>
    <row r="10" spans="1:5" ht="23.25">
      <c r="A10" s="42" t="s">
        <v>44</v>
      </c>
      <c r="B10" s="47">
        <f>SUM(Other!D18:D21)</f>
        <v>295500</v>
      </c>
      <c r="D10" s="42" t="s">
        <v>44</v>
      </c>
      <c r="E10" s="47">
        <f>SUM(Other!D31)</f>
        <v>152250</v>
      </c>
    </row>
    <row r="11" spans="2:5" ht="23.25">
      <c r="B11" s="48"/>
      <c r="E11" s="48"/>
    </row>
    <row r="12" spans="1:5" ht="23.25">
      <c r="A12" s="37" t="s">
        <v>52</v>
      </c>
      <c r="B12" s="48"/>
      <c r="D12" s="37" t="s">
        <v>107</v>
      </c>
      <c r="E12" s="48"/>
    </row>
    <row r="13" spans="1:5" ht="23.25">
      <c r="A13" s="42" t="s">
        <v>40</v>
      </c>
      <c r="B13" s="47">
        <f>SUM(Roof!F23:F26)</f>
        <v>115024</v>
      </c>
      <c r="D13" s="42" t="s">
        <v>40</v>
      </c>
      <c r="E13" s="47">
        <f>SUM(Roof!F33)</f>
        <v>0</v>
      </c>
    </row>
    <row r="14" spans="1:5" ht="23.25">
      <c r="A14" s="42" t="s">
        <v>41</v>
      </c>
      <c r="B14" s="47">
        <f>SUM(Utilities!E24:E25)</f>
        <v>525000</v>
      </c>
      <c r="D14" s="42" t="s">
        <v>41</v>
      </c>
      <c r="E14" s="47">
        <f>SUM(Utilities!E32)</f>
        <v>65000</v>
      </c>
    </row>
    <row r="15" spans="1:5" ht="23.25">
      <c r="A15" s="42" t="s">
        <v>42</v>
      </c>
      <c r="B15" s="47">
        <f>SUM(Mechanical!E20:E21)</f>
        <v>430350</v>
      </c>
      <c r="D15" s="42" t="s">
        <v>42</v>
      </c>
      <c r="E15" s="47">
        <f>SUM(Mechanical!E27)</f>
        <v>300000</v>
      </c>
    </row>
    <row r="16" spans="1:5" ht="23.25">
      <c r="A16" s="42" t="s">
        <v>43</v>
      </c>
      <c r="B16" s="47">
        <f>SUM(Exterior!D20)</f>
        <v>175000</v>
      </c>
      <c r="D16" s="42" t="s">
        <v>43</v>
      </c>
      <c r="E16" s="47">
        <f>SUM(Exterior!D25)</f>
        <v>0</v>
      </c>
    </row>
    <row r="17" spans="1:5" ht="23.25">
      <c r="A17" s="42" t="s">
        <v>44</v>
      </c>
      <c r="B17" s="47">
        <f>SUM(Other!D23:D26)</f>
        <v>697350</v>
      </c>
      <c r="D17" s="42" t="s">
        <v>44</v>
      </c>
      <c r="E17" s="47">
        <f>SUM(Other!D33)</f>
        <v>250000</v>
      </c>
    </row>
    <row r="18" spans="2:5" ht="24">
      <c r="B18" s="48"/>
      <c r="D18" s="38"/>
      <c r="E18" s="38"/>
    </row>
    <row r="19" spans="1:5" ht="24">
      <c r="A19" s="37" t="s">
        <v>53</v>
      </c>
      <c r="B19" s="48"/>
      <c r="D19" s="38"/>
      <c r="E19" s="38"/>
    </row>
    <row r="20" spans="1:5" ht="24">
      <c r="A20" s="42" t="s">
        <v>40</v>
      </c>
      <c r="B20" s="47">
        <f>SUM(Roof!F28:F29)</f>
        <v>100360</v>
      </c>
      <c r="D20" s="38"/>
      <c r="E20" s="38"/>
    </row>
    <row r="21" spans="1:5" ht="24">
      <c r="A21" s="42" t="s">
        <v>41</v>
      </c>
      <c r="B21" s="47">
        <f>SUM(Utilities!E27)</f>
        <v>395000</v>
      </c>
      <c r="D21" s="38"/>
      <c r="E21" s="38"/>
    </row>
    <row r="22" spans="1:5" ht="24">
      <c r="A22" s="42" t="s">
        <v>42</v>
      </c>
      <c r="B22" s="47">
        <f>SUM(Mechanical!E23)</f>
        <v>375000</v>
      </c>
      <c r="D22" s="38"/>
      <c r="E22" s="38"/>
    </row>
    <row r="23" spans="1:5" ht="24">
      <c r="A23" s="42" t="s">
        <v>43</v>
      </c>
      <c r="B23" s="47">
        <f>SUM(Exterior!D22)</f>
        <v>0</v>
      </c>
      <c r="D23" s="38"/>
      <c r="E23" s="38"/>
    </row>
    <row r="24" spans="1:5" ht="24">
      <c r="A24" s="42" t="s">
        <v>44</v>
      </c>
      <c r="B24" s="47">
        <f>SUM(Other!D28:D29)</f>
        <v>351900</v>
      </c>
      <c r="D24" s="38"/>
      <c r="E24" s="38"/>
    </row>
    <row r="25" spans="4:5" ht="24">
      <c r="D25" s="38"/>
      <c r="E25" s="38"/>
    </row>
    <row r="26" spans="1:2" ht="24">
      <c r="A26" s="38"/>
      <c r="B26" s="38"/>
    </row>
    <row r="27" spans="1:2" ht="24">
      <c r="A27" s="38"/>
      <c r="B27" s="38"/>
    </row>
    <row r="28" spans="1:2" ht="24">
      <c r="A28" s="38"/>
      <c r="B28" s="38"/>
    </row>
    <row r="29" spans="1:2" ht="24">
      <c r="A29" s="38"/>
      <c r="B29" s="38"/>
    </row>
    <row r="30" spans="1:2" ht="24">
      <c r="A30" s="38"/>
      <c r="B30" s="38"/>
    </row>
    <row r="31" spans="1:2" ht="24">
      <c r="A31" s="38"/>
      <c r="B31" s="38"/>
    </row>
    <row r="32" spans="1:2" ht="24">
      <c r="A32" s="38"/>
      <c r="B32" s="38"/>
    </row>
    <row r="33" spans="1:2" ht="24">
      <c r="A33" s="38"/>
      <c r="B33" s="38"/>
    </row>
    <row r="34" spans="1:2" ht="24">
      <c r="A34" s="38"/>
      <c r="B34" s="38"/>
    </row>
    <row r="35" spans="1:2" ht="24">
      <c r="A35" s="38"/>
      <c r="B35" s="38"/>
    </row>
    <row r="36" spans="1:2" ht="24">
      <c r="A36" s="38"/>
      <c r="B36" s="38"/>
    </row>
    <row r="37" spans="1:2" ht="24">
      <c r="A37" s="38"/>
      <c r="B37" s="38"/>
    </row>
    <row r="38" spans="1:2" ht="24">
      <c r="A38" s="38"/>
      <c r="B38" s="38"/>
    </row>
  </sheetData>
  <sheetProtection/>
  <printOptions/>
  <pageMargins left="0.5" right="0.5" top="1" bottom="1" header="0.5" footer="0.5"/>
  <pageSetup horizontalDpi="300" verticalDpi="300" orientation="portrait" scale="90" r:id="rId1"/>
  <headerFooter alignWithMargins="0">
    <oddHeader>&amp;C&amp;"Arial,Bold"&amp;14CALIFORNIA COMMUNITY COLLEGES
&amp;12Scheduled Maintenance 5 Year Plan Summary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Roof Repair/DRDM</dc:title>
  <dc:subject/>
  <dc:creator>Wayne Martin</dc:creator>
  <cp:keywords/>
  <dc:description/>
  <cp:lastModifiedBy>mstrong</cp:lastModifiedBy>
  <cp:lastPrinted>2009-01-07T21:37:29Z</cp:lastPrinted>
  <dcterms:created xsi:type="dcterms:W3CDTF">1998-09-28T22:41:01Z</dcterms:created>
  <dcterms:modified xsi:type="dcterms:W3CDTF">2009-12-11T23:04:26Z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