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wurtz\Desktop\"/>
    </mc:Choice>
  </mc:AlternateContent>
  <bookViews>
    <workbookView xWindow="0" yWindow="0" windowWidth="25200" windowHeight="11835"/>
  </bookViews>
  <sheets>
    <sheet name="Daily Census Meeting Times" sheetId="10" r:id="rId1"/>
    <sheet name="COR Hours Calculated by Unit" sheetId="11" r:id="rId2"/>
    <sheet name="COR Hours-Units Calc. by Hour" sheetId="12" r:id="rId3"/>
    <sheet name="Weekly Census FTES" sheetId="1" r:id="rId4"/>
    <sheet name="Daily Census FTES" sheetId="2" r:id="rId5"/>
    <sheet name="How many Daily Census Sections" sheetId="9" r:id="rId6"/>
    <sheet name="Positive Attendance FTES" sheetId="3" r:id="rId7"/>
    <sheet name="Non-Instructional Faculty FTEF" sheetId="6" r:id="rId8"/>
    <sheet name="Contact Hours" sheetId="7" r:id="rId9"/>
    <sheet name="Instructional FTEF &amp; Contact Hr" sheetId="5" r:id="rId10"/>
    <sheet name="Contact Hrs = Unit Value1" sheetId="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2" l="1"/>
  <c r="F4" i="12" s="1"/>
  <c r="B3" i="12"/>
  <c r="D3" i="12" s="1"/>
  <c r="B2" i="12"/>
  <c r="F2" i="12" s="1"/>
  <c r="B5" i="11"/>
  <c r="D3" i="11"/>
  <c r="D2" i="11"/>
  <c r="C3" i="11"/>
  <c r="C2" i="11"/>
  <c r="C5" i="11" s="1"/>
  <c r="E4" i="11"/>
  <c r="F4" i="11"/>
  <c r="F2" i="11"/>
  <c r="F5" i="11" s="1"/>
  <c r="E2" i="11"/>
  <c r="D2" i="12" l="1"/>
  <c r="E5" i="11"/>
  <c r="D5" i="11"/>
  <c r="E2" i="12"/>
  <c r="L3" i="8" l="1"/>
  <c r="L8" i="8" l="1"/>
  <c r="J8" i="8"/>
  <c r="J3" i="8"/>
  <c r="A8" i="10" l="1"/>
  <c r="A12" i="10" s="1"/>
  <c r="A13" i="10" l="1"/>
  <c r="A14" i="10" s="1"/>
  <c r="A29" i="10" s="1"/>
  <c r="A19" i="10" l="1"/>
  <c r="A15" i="10"/>
  <c r="A17" i="10" s="1"/>
  <c r="A18" i="10" s="1"/>
  <c r="C7" i="5"/>
  <c r="D7" i="5" s="1"/>
  <c r="A20" i="10" l="1"/>
  <c r="A21" i="10" s="1"/>
  <c r="A22" i="10" s="1"/>
  <c r="A23" i="10" s="1"/>
  <c r="A26" i="10" s="1"/>
  <c r="F2" i="1"/>
  <c r="G25" i="9" l="1"/>
  <c r="G24" i="9"/>
  <c r="G23" i="9"/>
  <c r="K23" i="9" s="1"/>
  <c r="N23" i="9" s="1"/>
  <c r="R23" i="9" s="1"/>
  <c r="S23" i="9" s="1"/>
  <c r="G22" i="9"/>
  <c r="K22" i="9" s="1"/>
  <c r="N22" i="9" s="1"/>
  <c r="R22" i="9" s="1"/>
  <c r="S22" i="9" s="1"/>
  <c r="G21" i="9"/>
  <c r="G20" i="9"/>
  <c r="G19" i="9"/>
  <c r="K19" i="9" s="1"/>
  <c r="N19" i="9" s="1"/>
  <c r="R19" i="9" s="1"/>
  <c r="S19" i="9" s="1"/>
  <c r="G18" i="9"/>
  <c r="K18" i="9" s="1"/>
  <c r="N18" i="9" s="1"/>
  <c r="R18" i="9" s="1"/>
  <c r="S18" i="9" s="1"/>
  <c r="G17" i="9"/>
  <c r="K17" i="9" s="1"/>
  <c r="N17" i="9" s="1"/>
  <c r="R17" i="9" s="1"/>
  <c r="S17" i="9" s="1"/>
  <c r="G16" i="9"/>
  <c r="K16" i="9" s="1"/>
  <c r="N16" i="9" s="1"/>
  <c r="R16" i="9" s="1"/>
  <c r="S16" i="9" s="1"/>
  <c r="G15" i="9"/>
  <c r="K15" i="9" s="1"/>
  <c r="N15" i="9" s="1"/>
  <c r="R15" i="9" s="1"/>
  <c r="S15" i="9" s="1"/>
  <c r="G14" i="9"/>
  <c r="K14" i="9" s="1"/>
  <c r="N14" i="9" s="1"/>
  <c r="R14" i="9" s="1"/>
  <c r="S14" i="9" s="1"/>
  <c r="G13" i="9"/>
  <c r="G12" i="9"/>
  <c r="G11" i="9"/>
  <c r="K11" i="9" s="1"/>
  <c r="N11" i="9" s="1"/>
  <c r="R11" i="9" s="1"/>
  <c r="S11" i="9" s="1"/>
  <c r="G10" i="9"/>
  <c r="K10" i="9" s="1"/>
  <c r="N10" i="9" s="1"/>
  <c r="R10" i="9" s="1"/>
  <c r="S10" i="9" s="1"/>
  <c r="G9" i="9"/>
  <c r="K9" i="9" s="1"/>
  <c r="N9" i="9" s="1"/>
  <c r="R9" i="9" s="1"/>
  <c r="S9" i="9" s="1"/>
  <c r="G8" i="9"/>
  <c r="K8" i="9" s="1"/>
  <c r="N8" i="9" s="1"/>
  <c r="R8" i="9" s="1"/>
  <c r="S8" i="9" s="1"/>
  <c r="G7" i="9"/>
  <c r="K7" i="9" s="1"/>
  <c r="N7" i="9" s="1"/>
  <c r="R7" i="9" s="1"/>
  <c r="S7" i="9" s="1"/>
  <c r="G6" i="9"/>
  <c r="K6" i="9" s="1"/>
  <c r="N6" i="9" s="1"/>
  <c r="R6" i="9" s="1"/>
  <c r="S6" i="9" s="1"/>
  <c r="G5" i="9"/>
  <c r="K5" i="9" s="1"/>
  <c r="N5" i="9" s="1"/>
  <c r="R5" i="9" s="1"/>
  <c r="S5" i="9" s="1"/>
  <c r="G4" i="9"/>
  <c r="K4" i="9" s="1"/>
  <c r="N4" i="9" s="1"/>
  <c r="R4" i="9" s="1"/>
  <c r="S4" i="9" s="1"/>
  <c r="G3" i="9"/>
  <c r="K3" i="9" s="1"/>
  <c r="N3" i="9" s="1"/>
  <c r="R3" i="9" s="1"/>
  <c r="S3" i="9" s="1"/>
  <c r="B27" i="9"/>
  <c r="G2" i="9"/>
  <c r="I27" i="9"/>
  <c r="K25" i="9"/>
  <c r="N25" i="9" s="1"/>
  <c r="R25" i="9" s="1"/>
  <c r="S25" i="9" s="1"/>
  <c r="K24" i="9"/>
  <c r="N24" i="9" s="1"/>
  <c r="R24" i="9" s="1"/>
  <c r="S24" i="9" s="1"/>
  <c r="K21" i="9"/>
  <c r="N21" i="9" s="1"/>
  <c r="R21" i="9" s="1"/>
  <c r="S21" i="9" s="1"/>
  <c r="K20" i="9"/>
  <c r="N20" i="9" s="1"/>
  <c r="R20" i="9" s="1"/>
  <c r="S20" i="9" s="1"/>
  <c r="K13" i="9"/>
  <c r="N13" i="9" s="1"/>
  <c r="R13" i="9" s="1"/>
  <c r="S13" i="9" s="1"/>
  <c r="K12" i="9"/>
  <c r="N12" i="9" s="1"/>
  <c r="R12" i="9" s="1"/>
  <c r="S12" i="9" s="1"/>
  <c r="K2" i="9"/>
  <c r="N2" i="9" s="1"/>
  <c r="G27" i="9" l="1"/>
  <c r="N27" i="9"/>
  <c r="R2" i="9"/>
  <c r="K27" i="9"/>
  <c r="E23" i="8"/>
  <c r="E18" i="8"/>
  <c r="D8" i="8"/>
  <c r="E8" i="8" s="1"/>
  <c r="D3" i="8"/>
  <c r="E3" i="8" s="1"/>
  <c r="D2" i="5"/>
  <c r="C17" i="5"/>
  <c r="D17" i="5" s="1"/>
  <c r="C16" i="5"/>
  <c r="D16" i="5" s="1"/>
  <c r="D2" i="7"/>
  <c r="D19" i="5" l="1"/>
  <c r="E10" i="8"/>
  <c r="E25" i="8"/>
  <c r="R27" i="9"/>
  <c r="S2" i="9"/>
  <c r="S27" i="9" s="1"/>
  <c r="C26" i="5" l="1"/>
  <c r="D26" i="5" s="1"/>
  <c r="C25" i="5"/>
  <c r="D25" i="5" s="1"/>
  <c r="C8" i="5"/>
  <c r="D8" i="5" s="1"/>
  <c r="D10" i="5" s="1"/>
  <c r="G3" i="6"/>
  <c r="H3" i="6" s="1"/>
  <c r="B3" i="6"/>
  <c r="C3" i="6" s="1"/>
  <c r="B42" i="3"/>
  <c r="D40" i="3"/>
  <c r="C40" i="3"/>
  <c r="D39" i="3"/>
  <c r="C39" i="3"/>
  <c r="D38" i="3"/>
  <c r="C38" i="3"/>
  <c r="D37" i="3"/>
  <c r="C37" i="3"/>
  <c r="D36" i="3"/>
  <c r="C36" i="3"/>
  <c r="D35" i="3"/>
  <c r="C35" i="3"/>
  <c r="D34" i="3"/>
  <c r="C34" i="3"/>
  <c r="D33" i="3"/>
  <c r="C33" i="3"/>
  <c r="D32" i="3"/>
  <c r="C32" i="3"/>
  <c r="D31" i="3"/>
  <c r="C31" i="3"/>
  <c r="D30" i="3"/>
  <c r="C30" i="3"/>
  <c r="D29" i="3"/>
  <c r="C29" i="3"/>
  <c r="D28" i="3"/>
  <c r="D27" i="3"/>
  <c r="D26" i="3"/>
  <c r="D25" i="3"/>
  <c r="D24" i="3"/>
  <c r="D23" i="3"/>
  <c r="D22" i="3"/>
  <c r="D21" i="3"/>
  <c r="D20" i="3"/>
  <c r="D19" i="3"/>
  <c r="D18" i="3"/>
  <c r="D17" i="3"/>
  <c r="D16" i="3"/>
  <c r="D15" i="3"/>
  <c r="D14" i="3"/>
  <c r="D13" i="3"/>
  <c r="D12" i="3"/>
  <c r="D11" i="3"/>
  <c r="D10" i="3"/>
  <c r="D9" i="3"/>
  <c r="D8" i="3"/>
  <c r="D7" i="3"/>
  <c r="D6" i="3"/>
  <c r="D5" i="3"/>
  <c r="D4" i="3"/>
  <c r="D3" i="3"/>
  <c r="D2" i="3"/>
  <c r="D42" i="3"/>
  <c r="C16" i="3"/>
  <c r="C15" i="3"/>
  <c r="C28" i="3"/>
  <c r="C27" i="3"/>
  <c r="C26" i="3"/>
  <c r="C25" i="3"/>
  <c r="C24" i="3"/>
  <c r="C23" i="3"/>
  <c r="C22" i="3"/>
  <c r="C21" i="3"/>
  <c r="C20" i="3"/>
  <c r="C19" i="3"/>
  <c r="C18" i="3"/>
  <c r="C17" i="3"/>
  <c r="C14" i="3"/>
  <c r="C13" i="3"/>
  <c r="C12" i="3"/>
  <c r="C11" i="3"/>
  <c r="C10" i="3"/>
  <c r="C9" i="3"/>
  <c r="C8" i="3"/>
  <c r="C7" i="3"/>
  <c r="C6" i="3"/>
  <c r="C5" i="3"/>
  <c r="C4" i="3"/>
  <c r="C3" i="3"/>
  <c r="C2" i="3"/>
  <c r="D27" i="2"/>
  <c r="B27" i="2"/>
  <c r="F25" i="2"/>
  <c r="I25" i="2" s="1"/>
  <c r="M25" i="2" s="1"/>
  <c r="F24" i="2"/>
  <c r="I24" i="2" s="1"/>
  <c r="M24" i="2" s="1"/>
  <c r="F23" i="2"/>
  <c r="I23" i="2" s="1"/>
  <c r="M23" i="2" s="1"/>
  <c r="F22" i="2"/>
  <c r="I22" i="2" s="1"/>
  <c r="M22" i="2" s="1"/>
  <c r="F21" i="2"/>
  <c r="I21" i="2" s="1"/>
  <c r="M21" i="2" s="1"/>
  <c r="F20" i="2"/>
  <c r="I20" i="2" s="1"/>
  <c r="M20" i="2" s="1"/>
  <c r="F19" i="2"/>
  <c r="I19" i="2" s="1"/>
  <c r="M19" i="2" s="1"/>
  <c r="F18" i="2"/>
  <c r="I18" i="2" s="1"/>
  <c r="M18" i="2" s="1"/>
  <c r="F17" i="2"/>
  <c r="I17" i="2" s="1"/>
  <c r="M17" i="2" s="1"/>
  <c r="F16" i="2"/>
  <c r="I16" i="2" s="1"/>
  <c r="M16" i="2" s="1"/>
  <c r="F15" i="2"/>
  <c r="I15" i="2" s="1"/>
  <c r="M15" i="2" s="1"/>
  <c r="F14" i="2"/>
  <c r="I14" i="2" s="1"/>
  <c r="M14" i="2" s="1"/>
  <c r="F13" i="2"/>
  <c r="I13" i="2" s="1"/>
  <c r="M13" i="2" s="1"/>
  <c r="F12" i="2"/>
  <c r="I12" i="2" s="1"/>
  <c r="M12" i="2" s="1"/>
  <c r="F11" i="2"/>
  <c r="I11" i="2" s="1"/>
  <c r="M11" i="2" s="1"/>
  <c r="F10" i="2"/>
  <c r="I10" i="2" s="1"/>
  <c r="M10" i="2" s="1"/>
  <c r="N10" i="2" s="1"/>
  <c r="F9" i="2"/>
  <c r="I9" i="2" s="1"/>
  <c r="M9" i="2" s="1"/>
  <c r="N9" i="2" s="1"/>
  <c r="F8" i="2"/>
  <c r="I8" i="2" s="1"/>
  <c r="M8" i="2" s="1"/>
  <c r="N8" i="2" s="1"/>
  <c r="F7" i="2"/>
  <c r="I7" i="2" s="1"/>
  <c r="M7" i="2" s="1"/>
  <c r="N7" i="2" s="1"/>
  <c r="F6" i="2"/>
  <c r="I6" i="2" s="1"/>
  <c r="M6" i="2" s="1"/>
  <c r="N6" i="2" s="1"/>
  <c r="I5" i="2"/>
  <c r="M5" i="2" s="1"/>
  <c r="N5" i="2" s="1"/>
  <c r="F4" i="2"/>
  <c r="I4" i="2" s="1"/>
  <c r="M4" i="2" s="1"/>
  <c r="N4" i="2" s="1"/>
  <c r="F3" i="2"/>
  <c r="F2" i="2"/>
  <c r="I2" i="2" s="1"/>
  <c r="B28" i="1"/>
  <c r="D28" i="1"/>
  <c r="F26" i="1"/>
  <c r="I26" i="1" s="1"/>
  <c r="M26" i="1" s="1"/>
  <c r="F25" i="1"/>
  <c r="I25" i="1" s="1"/>
  <c r="M25" i="1" s="1"/>
  <c r="F24" i="1"/>
  <c r="I24" i="1" s="1"/>
  <c r="M24" i="1" s="1"/>
  <c r="F23" i="1"/>
  <c r="I23" i="1" s="1"/>
  <c r="M23" i="1" s="1"/>
  <c r="F22" i="1"/>
  <c r="I22" i="1" s="1"/>
  <c r="M22" i="1" s="1"/>
  <c r="F21" i="1"/>
  <c r="I21" i="1" s="1"/>
  <c r="M21" i="1" s="1"/>
  <c r="F20" i="1"/>
  <c r="I20" i="1" s="1"/>
  <c r="M20" i="1" s="1"/>
  <c r="F19" i="1"/>
  <c r="I19" i="1" s="1"/>
  <c r="M19" i="1" s="1"/>
  <c r="F18" i="1"/>
  <c r="I18" i="1" s="1"/>
  <c r="M18" i="1" s="1"/>
  <c r="F17" i="1"/>
  <c r="I17" i="1" s="1"/>
  <c r="M17" i="1" s="1"/>
  <c r="F16" i="1"/>
  <c r="I16" i="1" s="1"/>
  <c r="M16" i="1" s="1"/>
  <c r="F15" i="1"/>
  <c r="I15" i="1" s="1"/>
  <c r="M15" i="1" s="1"/>
  <c r="F14" i="1"/>
  <c r="I14" i="1" s="1"/>
  <c r="M14" i="1" s="1"/>
  <c r="F13" i="1"/>
  <c r="I13" i="1" s="1"/>
  <c r="M13" i="1" s="1"/>
  <c r="F12" i="1"/>
  <c r="I12" i="1" s="1"/>
  <c r="M12" i="1" s="1"/>
  <c r="F11" i="1"/>
  <c r="I11" i="1" s="1"/>
  <c r="M11" i="1" s="1"/>
  <c r="F10" i="1"/>
  <c r="I10" i="1" s="1"/>
  <c r="M10" i="1" s="1"/>
  <c r="F9" i="1"/>
  <c r="I9" i="1" s="1"/>
  <c r="M9" i="1" s="1"/>
  <c r="F8" i="1"/>
  <c r="I8" i="1" s="1"/>
  <c r="M8" i="1" s="1"/>
  <c r="F7" i="1"/>
  <c r="I7" i="1" s="1"/>
  <c r="M7" i="1" s="1"/>
  <c r="F6" i="1"/>
  <c r="I6" i="1" s="1"/>
  <c r="M6" i="1" s="1"/>
  <c r="F5" i="1"/>
  <c r="I5" i="1" s="1"/>
  <c r="M5" i="1" s="1"/>
  <c r="F4" i="1"/>
  <c r="I4" i="1" s="1"/>
  <c r="M4" i="1" s="1"/>
  <c r="F3" i="1"/>
  <c r="I3" i="1" s="1"/>
  <c r="M3" i="1" s="1"/>
  <c r="D28" i="5" l="1"/>
  <c r="C42" i="3"/>
  <c r="F27" i="2"/>
  <c r="M2" i="2"/>
  <c r="N2" i="2" s="1"/>
  <c r="I3" i="2"/>
  <c r="M3" i="2" s="1"/>
  <c r="N3" i="2" s="1"/>
  <c r="N27" i="2" l="1"/>
  <c r="M27" i="2"/>
  <c r="I27" i="2"/>
  <c r="I2" i="1"/>
  <c r="F28" i="1"/>
  <c r="M2" i="1" l="1"/>
  <c r="M28" i="1" s="1"/>
  <c r="I28" i="1"/>
  <c r="C5" i="12"/>
  <c r="B5" i="12"/>
  <c r="D5" i="12"/>
  <c r="F5" i="12"/>
  <c r="E5" i="12"/>
</calcChain>
</file>

<file path=xl/sharedStrings.xml><?xml version="1.0" encoding="utf-8"?>
<sst xmlns="http://schemas.openxmlformats.org/spreadsheetml/2006/main" count="576" uniqueCount="111">
  <si>
    <t xml:space="preserve">Enter Number of Resident Students (Entering Census Day Active Resident Students is what SBCCD can claim for apportionment) </t>
  </si>
  <si>
    <t>*</t>
  </si>
  <si>
    <t>=</t>
  </si>
  <si>
    <t>WSCH</t>
  </si>
  <si>
    <t>TSCH</t>
  </si>
  <si>
    <t>/</t>
  </si>
  <si>
    <t>FTES</t>
  </si>
  <si>
    <t>Total</t>
  </si>
  <si>
    <t>DSCH</t>
  </si>
  <si>
    <t>Number of Meetings</t>
  </si>
  <si>
    <t>Hours per Meeting</t>
  </si>
  <si>
    <t>Student</t>
  </si>
  <si>
    <t>FTES (hours / 525)</t>
  </si>
  <si>
    <t>WSCH (hours / 17.5)</t>
  </si>
  <si>
    <t>Enter the Number of Hours for Each Student or just the total hours for the Section</t>
  </si>
  <si>
    <t>Number of Weekly Work Hours</t>
  </si>
  <si>
    <t>% FTE (Hours / .35</t>
  </si>
  <si>
    <t>FTEF (% FTE / 100)</t>
  </si>
  <si>
    <t>35 Hour Work Week</t>
  </si>
  <si>
    <t>% FTE (Hours / .32</t>
  </si>
  <si>
    <t>32 Hour Work Week</t>
  </si>
  <si>
    <t>15 Hours Lecture</t>
  </si>
  <si>
    <t>% FTE (Hours / .15</t>
  </si>
  <si>
    <t>Total Load</t>
  </si>
  <si>
    <t>Fractions of an Hour (e.g.: .01, .10, etc.)</t>
  </si>
  <si>
    <t>21 Hours Lab</t>
  </si>
  <si>
    <t>% FTE (Hours / .21</t>
  </si>
  <si>
    <t>24 Hours Clinic</t>
  </si>
  <si>
    <t>% FTE (Hours / .24</t>
  </si>
  <si>
    <t>Divide by 16 to find the Weekly Contact Hours</t>
  </si>
  <si>
    <t>Weekly Contact Hours</t>
  </si>
  <si>
    <t>Enter Minimum Hours per semester from the College Catalogue</t>
  </si>
  <si>
    <r>
      <t xml:space="preserve">Enter Minimum Hours per semester from the </t>
    </r>
    <r>
      <rPr>
        <b/>
        <u/>
        <sz val="11"/>
        <color theme="1"/>
        <rFont val="Calibri"/>
        <family val="2"/>
        <scheme val="minor"/>
      </rPr>
      <t>Crafton</t>
    </r>
    <r>
      <rPr>
        <sz val="11"/>
        <color theme="1"/>
        <rFont val="Calibri"/>
        <family val="2"/>
        <scheme val="minor"/>
      </rPr>
      <t xml:space="preserve"> College Catalogue</t>
    </r>
  </si>
  <si>
    <r>
      <t xml:space="preserve">Number of Hours Per Week (Contact Hours) - </t>
    </r>
    <r>
      <rPr>
        <b/>
        <sz val="11"/>
        <color theme="1"/>
        <rFont val="Calibri"/>
        <family val="2"/>
        <scheme val="minor"/>
      </rPr>
      <t>In SBVC Catalogue</t>
    </r>
  </si>
  <si>
    <t>Units (1 to 1)</t>
  </si>
  <si>
    <r>
      <rPr>
        <b/>
        <u/>
        <sz val="11"/>
        <color theme="1"/>
        <rFont val="Calibri"/>
        <family val="2"/>
        <scheme val="minor"/>
      </rPr>
      <t>Lecture</t>
    </r>
    <r>
      <rPr>
        <b/>
        <sz val="11"/>
        <color theme="1"/>
        <rFont val="Calibri"/>
        <family val="2"/>
        <scheme val="minor"/>
      </rPr>
      <t xml:space="preserve"> at Crafton</t>
    </r>
  </si>
  <si>
    <r>
      <rPr>
        <b/>
        <u/>
        <sz val="11"/>
        <color theme="1"/>
        <rFont val="Calibri"/>
        <family val="2"/>
        <scheme val="minor"/>
      </rPr>
      <t>Lab</t>
    </r>
    <r>
      <rPr>
        <b/>
        <sz val="11"/>
        <color theme="1"/>
        <rFont val="Calibri"/>
        <family val="2"/>
        <scheme val="minor"/>
      </rPr>
      <t xml:space="preserve"> at Crafton</t>
    </r>
  </si>
  <si>
    <t>Units (3 to 1)</t>
  </si>
  <si>
    <t>Total Units</t>
  </si>
  <si>
    <r>
      <t xml:space="preserve">Enter Contact Hours Per Week from the </t>
    </r>
    <r>
      <rPr>
        <b/>
        <u/>
        <sz val="11"/>
        <color theme="1"/>
        <rFont val="Calibri"/>
        <family val="2"/>
        <scheme val="minor"/>
      </rPr>
      <t>SBVC</t>
    </r>
    <r>
      <rPr>
        <sz val="11"/>
        <color theme="1"/>
        <rFont val="Calibri"/>
        <family val="2"/>
        <scheme val="minor"/>
      </rPr>
      <t xml:space="preserve"> College Catalogue</t>
    </r>
  </si>
  <si>
    <r>
      <rPr>
        <b/>
        <u/>
        <sz val="11"/>
        <color theme="1"/>
        <rFont val="Calibri"/>
        <family val="2"/>
        <scheme val="minor"/>
      </rPr>
      <t>Lecture</t>
    </r>
    <r>
      <rPr>
        <b/>
        <sz val="11"/>
        <color theme="1"/>
        <rFont val="Calibri"/>
        <family val="2"/>
        <scheme val="minor"/>
      </rPr>
      <t xml:space="preserve"> at San Bernardino Valley College</t>
    </r>
  </si>
  <si>
    <r>
      <rPr>
        <b/>
        <u/>
        <sz val="11"/>
        <color theme="1"/>
        <rFont val="Calibri"/>
        <family val="2"/>
        <scheme val="minor"/>
      </rPr>
      <t>Lab</t>
    </r>
    <r>
      <rPr>
        <b/>
        <sz val="11"/>
        <color theme="1"/>
        <rFont val="Calibri"/>
        <family val="2"/>
        <scheme val="minor"/>
      </rPr>
      <t xml:space="preserve"> at  at San Bernardino Valley College</t>
    </r>
  </si>
  <si>
    <t>Divide contact hours per week by 3</t>
  </si>
  <si>
    <t>Target FTES</t>
  </si>
  <si>
    <t>Section Cap</t>
  </si>
  <si>
    <t>FTES Per Section</t>
  </si>
  <si>
    <t>Enter Percent Fill</t>
  </si>
  <si>
    <t># of Meetings</t>
  </si>
  <si>
    <t># of Students</t>
  </si>
  <si>
    <t># of Sections Needed to Achieve Target FTES (Rounds Up)</t>
  </si>
  <si>
    <t>Whole Number (e.g.: 2, 3, etc.)</t>
  </si>
  <si>
    <t>Hours per Week Section Meets (Contact Hours)</t>
  </si>
  <si>
    <t>Enter the Section (e.g.: SOC-100-01)</t>
  </si>
  <si>
    <t>Enter the Course (e.g.: SOC-100)</t>
  </si>
  <si>
    <t>ENGL-101</t>
  </si>
  <si>
    <t>SOC-100</t>
  </si>
  <si>
    <t xml:space="preserve">  </t>
  </si>
  <si>
    <t>Enter Number of Weeks</t>
  </si>
  <si>
    <t>Total Meeting Days*</t>
  </si>
  <si>
    <t>Passing Time</t>
  </si>
  <si>
    <t>Divide Minimum Hours by 16 to find the Weekly Contact Hours</t>
  </si>
  <si>
    <t>||</t>
  </si>
  <si>
    <t>Enter Class Start Time</t>
  </si>
  <si>
    <t>Class End Time</t>
  </si>
  <si>
    <t>Enter Minimum Hours per semester from the Crafton College Catalogue</t>
  </si>
  <si>
    <t>The user needs to provide the numbers for the shaded cells</t>
  </si>
  <si>
    <t>Class Clock Hours (Decimal)</t>
  </si>
  <si>
    <t>Class Clock Hours (Rounded to Five Minutes)</t>
  </si>
  <si>
    <t>Contact Minutes Per Day (Teaching the Class, clock hrs * 50 Max)</t>
  </si>
  <si>
    <t>Passing and Breaks</t>
  </si>
  <si>
    <t>Breaks</t>
  </si>
  <si>
    <t>Minutes of Breaks</t>
  </si>
  <si>
    <t>Contact Hours Per Week</t>
  </si>
  <si>
    <t>Total Contact Hours (Meeting Days * Contact Hrs)</t>
  </si>
  <si>
    <t>Term Contact Hours (Weekly Contact Hrs * 18)</t>
  </si>
  <si>
    <t>Class Meeting Time</t>
  </si>
  <si>
    <t>Clock Time (hrs:min)</t>
  </si>
  <si>
    <t>Possible Revenue at $5,004</t>
  </si>
  <si>
    <t>ENGL-102-72</t>
  </si>
  <si>
    <t>AH-101-72</t>
  </si>
  <si>
    <t>CIS-101-71</t>
  </si>
  <si>
    <t>KIN/F-108</t>
  </si>
  <si>
    <t>ASL-102-01</t>
  </si>
  <si>
    <t>ENVS-101-01</t>
  </si>
  <si>
    <t>ANAT-150-04</t>
  </si>
  <si>
    <t>ASTRON-150-01</t>
  </si>
  <si>
    <t>ECON-201-70</t>
  </si>
  <si>
    <t>X</t>
  </si>
  <si>
    <t>Multipy by 16 to find the Minimum # of Contact Hours</t>
  </si>
  <si>
    <t>Minimum  # of Contact Hours</t>
  </si>
  <si>
    <t>Multiply by 18 to find the Maximum # of Contact Hours</t>
  </si>
  <si>
    <t>Maximum # of Contact Hours</t>
  </si>
  <si>
    <t>Enter the number of Lecture Units</t>
  </si>
  <si>
    <t>Enter the number of Lab Units</t>
  </si>
  <si>
    <t>Multiply by 16 and 3 to find the Minimum # of hours</t>
  </si>
  <si>
    <t>Minimum  # of Contact Hours multiplied by 3</t>
  </si>
  <si>
    <t>Maximum # of Contact Hours multiplied by 3</t>
  </si>
  <si>
    <r>
      <t xml:space="preserve">Contact Hours (Clock Hours per Meeting Day) </t>
    </r>
    <r>
      <rPr>
        <b/>
        <sz val="11"/>
        <color rgb="FFFF0000"/>
        <rFont val="Calibri"/>
        <family val="2"/>
        <scheme val="minor"/>
      </rPr>
      <t>- If .1 or .2 contact Office of Instruction.</t>
    </r>
  </si>
  <si>
    <t>Method</t>
  </si>
  <si>
    <t>Lecture</t>
  </si>
  <si>
    <t>Lab (Includes Clinic and Field)</t>
  </si>
  <si>
    <t>Independent Study</t>
  </si>
  <si>
    <t>Enter the number of Units</t>
  </si>
  <si>
    <r>
      <t xml:space="preserve">Minimum  # of Contact Hours </t>
    </r>
    <r>
      <rPr>
        <b/>
        <sz val="11"/>
        <color rgb="FFFF0000"/>
        <rFont val="Calibri"/>
        <family val="2"/>
        <scheme val="minor"/>
      </rPr>
      <t>in Class (COR)</t>
    </r>
  </si>
  <si>
    <r>
      <t>Maximum # of Contact Hours</t>
    </r>
    <r>
      <rPr>
        <b/>
        <sz val="11"/>
        <color rgb="FF00B050"/>
        <rFont val="Calibri"/>
        <family val="2"/>
        <scheme val="minor"/>
      </rPr>
      <t xml:space="preserve"> in Class (Scheduling)</t>
    </r>
  </si>
  <si>
    <r>
      <t xml:space="preserve">Minimum </t>
    </r>
    <r>
      <rPr>
        <b/>
        <sz val="11"/>
        <color rgb="FFFF0000"/>
        <rFont val="Calibri"/>
        <family val="2"/>
        <scheme val="minor"/>
      </rPr>
      <t>Out of Class Hours (COR)</t>
    </r>
  </si>
  <si>
    <r>
      <t xml:space="preserve">Maximum </t>
    </r>
    <r>
      <rPr>
        <b/>
        <sz val="11"/>
        <color rgb="FF00B050"/>
        <rFont val="Calibri"/>
        <family val="2"/>
        <scheme val="minor"/>
      </rPr>
      <t>Out of Class Hours (Scheduling)</t>
    </r>
  </si>
  <si>
    <t>Units</t>
  </si>
  <si>
    <r>
      <t xml:space="preserve">Enter Minimum  # of Contact Hours </t>
    </r>
    <r>
      <rPr>
        <b/>
        <sz val="11"/>
        <color rgb="FFFF0000"/>
        <rFont val="Calibri"/>
        <family val="2"/>
        <scheme val="minor"/>
      </rPr>
      <t>in Class (COR)</t>
    </r>
  </si>
  <si>
    <r>
      <t xml:space="preserve">Enter Minimum </t>
    </r>
    <r>
      <rPr>
        <b/>
        <sz val="11"/>
        <color rgb="FFFF0000"/>
        <rFont val="Calibri"/>
        <family val="2"/>
        <scheme val="minor"/>
      </rPr>
      <t>Out of Class Hours (COR)</t>
    </r>
  </si>
  <si>
    <t>Last Updated on October 13,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</si>
</sst>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quot;$&quot;#,##0"/>
  </numFmts>
  <fonts count="7"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1"/>
      <color theme="1"/>
      <name val="Calibri"/>
      <family val="2"/>
      <scheme val="minor"/>
    </font>
    <font>
      <b/>
      <sz val="11"/>
      <color rgb="FFFF0000"/>
      <name val="Calibri"/>
      <family val="2"/>
      <scheme val="minor"/>
    </font>
    <font>
      <b/>
      <sz val="11"/>
      <color rgb="FF00B05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45">
    <xf numFmtId="0" fontId="0" fillId="0" borderId="0" xfId="0"/>
    <xf numFmtId="0" fontId="0" fillId="0" borderId="0" xfId="0" applyAlignment="1">
      <alignment horizontal="center" wrapText="1"/>
    </xf>
    <xf numFmtId="0" fontId="0" fillId="0" borderId="0" xfId="0" applyAlignment="1">
      <alignment horizontal="center"/>
    </xf>
    <xf numFmtId="3" fontId="0" fillId="0" borderId="0" xfId="0" applyNumberFormat="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3" borderId="0" xfId="0" applyFill="1"/>
    <xf numFmtId="0" fontId="0" fillId="4" borderId="1" xfId="0" applyFill="1" applyBorder="1" applyAlignment="1">
      <alignment horizontal="center"/>
    </xf>
    <xf numFmtId="0" fontId="0" fillId="5" borderId="0" xfId="0" applyFill="1"/>
    <xf numFmtId="0" fontId="0" fillId="5" borderId="1" xfId="0" applyFill="1" applyBorder="1" applyAlignment="1">
      <alignment horizontal="center"/>
    </xf>
    <xf numFmtId="0" fontId="1" fillId="0" borderId="0" xfId="0" applyFont="1" applyAlignment="1">
      <alignment horizontal="center" wrapText="1"/>
    </xf>
    <xf numFmtId="0" fontId="0" fillId="3" borderId="0" xfId="0" applyFill="1" applyAlignment="1">
      <alignment horizontal="center"/>
    </xf>
    <xf numFmtId="164" fontId="0" fillId="0" borderId="0" xfId="0" applyNumberFormat="1" applyAlignment="1">
      <alignment horizontal="center" wrapText="1"/>
    </xf>
    <xf numFmtId="164" fontId="0" fillId="0" borderId="0" xfId="0" applyNumberFormat="1" applyAlignment="1">
      <alignment horizontal="center"/>
    </xf>
    <xf numFmtId="164" fontId="0" fillId="3" borderId="1" xfId="0" applyNumberFormat="1" applyFill="1" applyBorder="1" applyAlignment="1">
      <alignment horizontal="center"/>
    </xf>
    <xf numFmtId="165" fontId="0" fillId="0" borderId="0" xfId="0" applyNumberFormat="1" applyAlignment="1">
      <alignment horizontal="center" wrapText="1"/>
    </xf>
    <xf numFmtId="165" fontId="0" fillId="0" borderId="0" xfId="0" applyNumberFormat="1" applyAlignment="1">
      <alignment horizontal="center"/>
    </xf>
    <xf numFmtId="165" fontId="0" fillId="3" borderId="1" xfId="0" applyNumberFormat="1" applyFill="1" applyBorder="1" applyAlignment="1">
      <alignment horizontal="center"/>
    </xf>
    <xf numFmtId="0" fontId="0" fillId="0" borderId="0" xfId="0" applyFill="1" applyBorder="1" applyAlignment="1">
      <alignment horizontal="center"/>
    </xf>
    <xf numFmtId="0" fontId="2" fillId="0" borderId="0" xfId="0" applyFont="1"/>
    <xf numFmtId="0" fontId="2" fillId="0" borderId="0" xfId="0" applyFont="1" applyAlignment="1">
      <alignment horizontal="center" wrapText="1"/>
    </xf>
    <xf numFmtId="165" fontId="2" fillId="0" borderId="0" xfId="0" applyNumberFormat="1" applyFont="1" applyAlignment="1">
      <alignment horizontal="center" wrapText="1"/>
    </xf>
    <xf numFmtId="164" fontId="2" fillId="0" borderId="0" xfId="0" applyNumberFormat="1" applyFont="1" applyAlignment="1">
      <alignment horizontal="center" wrapText="1"/>
    </xf>
    <xf numFmtId="0" fontId="2" fillId="2" borderId="1" xfId="0" applyFont="1" applyFill="1" applyBorder="1" applyAlignment="1">
      <alignment horizontal="center"/>
    </xf>
    <xf numFmtId="164" fontId="2" fillId="0" borderId="0" xfId="0" applyNumberFormat="1" applyFont="1" applyAlignment="1">
      <alignment horizontal="center"/>
    </xf>
    <xf numFmtId="165" fontId="2" fillId="0" borderId="0" xfId="0" applyNumberFormat="1" applyFont="1" applyAlignment="1">
      <alignment horizontal="center"/>
    </xf>
    <xf numFmtId="0" fontId="0" fillId="0" borderId="0" xfId="0" applyFont="1" applyAlignment="1">
      <alignment horizontal="center"/>
    </xf>
    <xf numFmtId="165" fontId="0" fillId="0" borderId="0" xfId="0" applyNumberFormat="1" applyFont="1" applyAlignment="1">
      <alignment horizontal="center"/>
    </xf>
    <xf numFmtId="164" fontId="0" fillId="0" borderId="0" xfId="0" applyNumberFormat="1" applyFont="1" applyAlignment="1">
      <alignment horizontal="center"/>
    </xf>
    <xf numFmtId="0" fontId="0" fillId="0" borderId="0" xfId="0" applyFont="1" applyAlignment="1">
      <alignment horizontal="center" wrapText="1"/>
    </xf>
    <xf numFmtId="165" fontId="0" fillId="0" borderId="0" xfId="0" applyNumberFormat="1" applyFont="1" applyAlignment="1">
      <alignment horizontal="center" wrapText="1"/>
    </xf>
    <xf numFmtId="164" fontId="0" fillId="0" borderId="0" xfId="0" applyNumberFormat="1" applyFont="1" applyAlignment="1">
      <alignment horizontal="center" wrapText="1"/>
    </xf>
    <xf numFmtId="0" fontId="0" fillId="7" borderId="1" xfId="0" applyFont="1" applyFill="1" applyBorder="1" applyAlignment="1">
      <alignment horizontal="center"/>
    </xf>
    <xf numFmtId="1" fontId="0" fillId="0" borderId="0" xfId="0" applyNumberFormat="1" applyFont="1" applyAlignment="1">
      <alignment horizontal="center"/>
    </xf>
    <xf numFmtId="0" fontId="0" fillId="0" borderId="2" xfId="0" applyFont="1" applyBorder="1"/>
    <xf numFmtId="0" fontId="0" fillId="0" borderId="5" xfId="0" applyFont="1" applyBorder="1"/>
    <xf numFmtId="0" fontId="0" fillId="0" borderId="0" xfId="0" applyFont="1" applyBorder="1" applyAlignment="1">
      <alignment horizontal="center" wrapText="1"/>
    </xf>
    <xf numFmtId="165" fontId="0" fillId="0" borderId="0" xfId="0" applyNumberFormat="1" applyFont="1" applyBorder="1" applyAlignment="1">
      <alignment horizontal="center" wrapText="1"/>
    </xf>
    <xf numFmtId="164" fontId="0" fillId="0" borderId="6" xfId="0" applyNumberFormat="1" applyFont="1" applyBorder="1" applyAlignment="1">
      <alignment horizontal="center" wrapText="1"/>
    </xf>
    <xf numFmtId="0" fontId="0" fillId="0" borderId="5" xfId="0" applyFont="1" applyBorder="1" applyAlignment="1">
      <alignment wrapText="1"/>
    </xf>
    <xf numFmtId="164" fontId="0" fillId="0" borderId="0" xfId="0" applyNumberFormat="1" applyFont="1" applyBorder="1" applyAlignment="1">
      <alignment horizontal="center"/>
    </xf>
    <xf numFmtId="165" fontId="0" fillId="0" borderId="6" xfId="0" applyNumberFormat="1" applyFont="1" applyBorder="1" applyAlignment="1">
      <alignment horizontal="center"/>
    </xf>
    <xf numFmtId="0" fontId="0" fillId="0" borderId="0" xfId="0" applyFont="1" applyBorder="1" applyAlignment="1">
      <alignment horizontal="center"/>
    </xf>
    <xf numFmtId="165" fontId="0" fillId="0" borderId="0" xfId="0" applyNumberFormat="1" applyFont="1" applyBorder="1" applyAlignment="1">
      <alignment horizontal="center"/>
    </xf>
    <xf numFmtId="164" fontId="0" fillId="0" borderId="6" xfId="0" applyNumberFormat="1" applyFont="1" applyBorder="1" applyAlignment="1">
      <alignment horizontal="center"/>
    </xf>
    <xf numFmtId="0" fontId="0" fillId="6" borderId="7" xfId="0" applyFont="1" applyFill="1" applyBorder="1"/>
    <xf numFmtId="0" fontId="0" fillId="6" borderId="8" xfId="0" applyFont="1" applyFill="1" applyBorder="1" applyAlignment="1">
      <alignment horizontal="center"/>
    </xf>
    <xf numFmtId="165" fontId="0" fillId="6" borderId="8" xfId="0" applyNumberFormat="1" applyFont="1" applyFill="1" applyBorder="1" applyAlignment="1">
      <alignment horizontal="center"/>
    </xf>
    <xf numFmtId="165" fontId="0" fillId="6" borderId="9" xfId="0" applyNumberFormat="1" applyFont="1" applyFill="1" applyBorder="1" applyAlignment="1">
      <alignment horizontal="center"/>
    </xf>
    <xf numFmtId="0" fontId="0" fillId="0" borderId="2" xfId="0" applyBorder="1"/>
    <xf numFmtId="0" fontId="0" fillId="0" borderId="5" xfId="0" applyBorder="1"/>
    <xf numFmtId="0" fontId="0" fillId="0" borderId="0" xfId="0" applyFont="1" applyBorder="1"/>
    <xf numFmtId="0" fontId="0" fillId="0" borderId="6" xfId="0" applyFont="1" applyBorder="1"/>
    <xf numFmtId="0" fontId="0" fillId="6" borderId="8" xfId="0" applyFont="1" applyFill="1" applyBorder="1"/>
    <xf numFmtId="0" fontId="0" fillId="0" borderId="2" xfId="0" applyFont="1" applyBorder="1" applyAlignment="1">
      <alignment horizontal="center" wrapText="1"/>
    </xf>
    <xf numFmtId="165" fontId="0" fillId="0" borderId="3" xfId="0" applyNumberFormat="1" applyFont="1" applyBorder="1" applyAlignment="1">
      <alignment horizontal="center" wrapText="1"/>
    </xf>
    <xf numFmtId="164" fontId="0" fillId="0" borderId="3" xfId="0" applyNumberFormat="1" applyFont="1" applyBorder="1" applyAlignment="1">
      <alignment horizontal="center" wrapText="1"/>
    </xf>
    <xf numFmtId="0" fontId="0" fillId="0" borderId="4" xfId="0" applyFont="1" applyBorder="1" applyAlignment="1">
      <alignment horizontal="center" wrapText="1"/>
    </xf>
    <xf numFmtId="0" fontId="0" fillId="7" borderId="10" xfId="0" applyFont="1" applyFill="1" applyBorder="1" applyAlignment="1">
      <alignment horizontal="center"/>
    </xf>
    <xf numFmtId="164" fontId="0" fillId="0" borderId="8" xfId="0" applyNumberFormat="1" applyFont="1" applyBorder="1" applyAlignment="1">
      <alignment horizontal="center"/>
    </xf>
    <xf numFmtId="1" fontId="0" fillId="0" borderId="8" xfId="0" applyNumberFormat="1" applyFont="1" applyBorder="1" applyAlignment="1">
      <alignment horizontal="center"/>
    </xf>
    <xf numFmtId="0" fontId="0" fillId="6" borderId="9" xfId="0" applyFont="1" applyFill="1" applyBorder="1" applyAlignment="1">
      <alignment horizontal="center"/>
    </xf>
    <xf numFmtId="0" fontId="0" fillId="0" borderId="0" xfId="0" applyBorder="1" applyAlignment="1">
      <alignment horizontal="center"/>
    </xf>
    <xf numFmtId="165" fontId="0" fillId="0" borderId="0" xfId="0" applyNumberFormat="1" applyBorder="1" applyAlignment="1">
      <alignment horizontal="center"/>
    </xf>
    <xf numFmtId="164" fontId="0" fillId="0" borderId="0" xfId="0" applyNumberFormat="1" applyBorder="1" applyAlignment="1">
      <alignment horizontal="center"/>
    </xf>
    <xf numFmtId="164" fontId="0" fillId="0" borderId="0" xfId="0" applyNumberFormat="1" applyFont="1" applyBorder="1" applyAlignment="1">
      <alignment horizontal="center" wrapText="1"/>
    </xf>
    <xf numFmtId="1" fontId="0" fillId="0" borderId="0" xfId="0" applyNumberFormat="1" applyFont="1" applyBorder="1" applyAlignment="1">
      <alignment horizontal="center"/>
    </xf>
    <xf numFmtId="0" fontId="0" fillId="0" borderId="0" xfId="0" applyFont="1" applyFill="1" applyBorder="1" applyAlignment="1">
      <alignment horizontal="center"/>
    </xf>
    <xf numFmtId="0" fontId="0" fillId="0" borderId="5" xfId="0" applyFont="1" applyBorder="1" applyAlignment="1">
      <alignment horizontal="center" wrapText="1"/>
    </xf>
    <xf numFmtId="0" fontId="0" fillId="0" borderId="6" xfId="0" applyBorder="1" applyAlignment="1">
      <alignment horizontal="center" wrapText="1"/>
    </xf>
    <xf numFmtId="0" fontId="0" fillId="7" borderId="5" xfId="0" applyFont="1" applyFill="1" applyBorder="1" applyAlignment="1">
      <alignment horizontal="center"/>
    </xf>
    <xf numFmtId="0" fontId="0" fillId="6" borderId="6" xfId="0" applyFill="1" applyBorder="1" applyAlignment="1">
      <alignment horizontal="center"/>
    </xf>
    <xf numFmtId="0" fontId="0" fillId="0" borderId="6" xfId="0" applyBorder="1" applyAlignment="1">
      <alignment horizontal="center"/>
    </xf>
    <xf numFmtId="0" fontId="0" fillId="6" borderId="7" xfId="0" applyFill="1" applyBorder="1"/>
    <xf numFmtId="0" fontId="0" fillId="6" borderId="8" xfId="0" applyFill="1" applyBorder="1" applyAlignment="1">
      <alignment horizontal="center"/>
    </xf>
    <xf numFmtId="165" fontId="0" fillId="6" borderId="8" xfId="0" applyNumberFormat="1" applyFill="1" applyBorder="1" applyAlignment="1">
      <alignment horizontal="center"/>
    </xf>
    <xf numFmtId="164" fontId="0" fillId="6" borderId="8" xfId="0" applyNumberFormat="1" applyFill="1" applyBorder="1" applyAlignment="1">
      <alignment horizontal="center"/>
    </xf>
    <xf numFmtId="0" fontId="0" fillId="6" borderId="9" xfId="0" applyFill="1" applyBorder="1" applyAlignment="1">
      <alignment horizontal="center"/>
    </xf>
    <xf numFmtId="1" fontId="0" fillId="0" borderId="0" xfId="0" applyNumberFormat="1" applyFill="1" applyBorder="1" applyAlignment="1">
      <alignment horizontal="center"/>
    </xf>
    <xf numFmtId="1" fontId="0" fillId="0" borderId="0" xfId="0" applyNumberFormat="1" applyAlignment="1">
      <alignment horizontal="center" wrapText="1"/>
    </xf>
    <xf numFmtId="1" fontId="0" fillId="0" borderId="0" xfId="0" applyNumberFormat="1" applyAlignment="1">
      <alignment horizontal="center"/>
    </xf>
    <xf numFmtId="9" fontId="0" fillId="4" borderId="1" xfId="0" applyNumberFormat="1" applyFill="1" applyBorder="1" applyAlignment="1">
      <alignment horizontal="center"/>
    </xf>
    <xf numFmtId="1" fontId="0" fillId="8" borderId="0" xfId="0" applyNumberFormat="1" applyFill="1" applyAlignment="1">
      <alignment horizontal="center"/>
    </xf>
    <xf numFmtId="1" fontId="0" fillId="8" borderId="1" xfId="0" applyNumberFormat="1" applyFill="1" applyBorder="1" applyAlignment="1">
      <alignment horizontal="center"/>
    </xf>
    <xf numFmtId="0" fontId="0" fillId="0" borderId="0" xfId="0" applyFill="1" applyBorder="1"/>
    <xf numFmtId="165"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4" borderId="1" xfId="0" applyFill="1" applyBorder="1"/>
    <xf numFmtId="0" fontId="0" fillId="2" borderId="1" xfId="0" applyFill="1" applyBorder="1"/>
    <xf numFmtId="0" fontId="0" fillId="0" borderId="5" xfId="0" applyFill="1" applyBorder="1"/>
    <xf numFmtId="0" fontId="0" fillId="0" borderId="6" xfId="0" applyFill="1" applyBorder="1" applyAlignment="1">
      <alignment horizontal="center"/>
    </xf>
    <xf numFmtId="0" fontId="0" fillId="7"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0" xfId="0" applyFont="1" applyAlignment="1">
      <alignment vertical="top" wrapText="1"/>
    </xf>
    <xf numFmtId="18" fontId="1" fillId="7" borderId="0" xfId="0" applyNumberFormat="1" applyFont="1" applyFill="1" applyBorder="1" applyAlignment="1">
      <alignment horizontal="center" vertical="top"/>
    </xf>
    <xf numFmtId="18" fontId="1" fillId="0" borderId="0" xfId="0" applyNumberFormat="1" applyFont="1" applyFill="1" applyBorder="1" applyAlignment="1">
      <alignment horizontal="center" vertical="top"/>
    </xf>
    <xf numFmtId="0" fontId="0" fillId="7" borderId="0" xfId="0" applyFill="1" applyAlignment="1">
      <alignment vertical="top"/>
    </xf>
    <xf numFmtId="0" fontId="0" fillId="7" borderId="0" xfId="0" applyFill="1" applyAlignment="1">
      <alignment vertical="top" wrapText="1"/>
    </xf>
    <xf numFmtId="0" fontId="1"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0" fontId="0" fillId="0" borderId="0" xfId="0" applyNumberFormat="1" applyAlignment="1">
      <alignment horizontal="center" vertical="center"/>
    </xf>
    <xf numFmtId="2" fontId="1" fillId="0" borderId="0" xfId="0" applyNumberFormat="1" applyFont="1" applyAlignment="1">
      <alignment horizontal="center" vertical="top"/>
    </xf>
    <xf numFmtId="164" fontId="1" fillId="0" borderId="0" xfId="0" applyNumberFormat="1" applyFont="1" applyAlignment="1">
      <alignment horizontal="center" vertical="center"/>
    </xf>
    <xf numFmtId="165" fontId="0" fillId="0" borderId="0" xfId="0" applyNumberFormat="1" applyAlignment="1">
      <alignment vertical="top"/>
    </xf>
    <xf numFmtId="1" fontId="1" fillId="0" borderId="0" xfId="0" applyNumberFormat="1" applyFont="1" applyAlignment="1">
      <alignment horizontal="center" vertical="center"/>
    </xf>
    <xf numFmtId="20" fontId="1" fillId="0" borderId="0" xfId="0" applyNumberFormat="1" applyFont="1" applyAlignment="1">
      <alignment horizontal="center" vertical="center"/>
    </xf>
    <xf numFmtId="0" fontId="0" fillId="0" borderId="0" xfId="0" applyFont="1" applyAlignment="1">
      <alignment horizontal="center" vertical="center"/>
    </xf>
    <xf numFmtId="2" fontId="1" fillId="0" borderId="0" xfId="0" applyNumberFormat="1" applyFont="1" applyAlignment="1">
      <alignment horizontal="left" vertical="top" wrapText="1"/>
    </xf>
    <xf numFmtId="166" fontId="0" fillId="0" borderId="0" xfId="0" applyNumberFormat="1"/>
    <xf numFmtId="2" fontId="0" fillId="0" borderId="0" xfId="0" applyNumberFormat="1" applyAlignment="1">
      <alignment horizontal="center"/>
    </xf>
    <xf numFmtId="2" fontId="0" fillId="5" borderId="1" xfId="0" applyNumberFormat="1" applyFill="1" applyBorder="1" applyAlignment="1">
      <alignment horizontal="center"/>
    </xf>
    <xf numFmtId="166" fontId="0" fillId="5" borderId="1" xfId="0" applyNumberFormat="1" applyFill="1" applyBorder="1" applyAlignment="1">
      <alignment horizontal="center"/>
    </xf>
    <xf numFmtId="0" fontId="0" fillId="6" borderId="0" xfId="0" applyFont="1" applyFill="1" applyBorder="1" applyAlignment="1">
      <alignment horizontal="center"/>
    </xf>
    <xf numFmtId="0" fontId="0" fillId="0" borderId="6" xfId="0" applyFont="1" applyBorder="1" applyAlignment="1">
      <alignment horizontal="center" wrapText="1"/>
    </xf>
    <xf numFmtId="0" fontId="0" fillId="6" borderId="6" xfId="0" applyFont="1" applyFill="1" applyBorder="1" applyAlignment="1">
      <alignment horizontal="center"/>
    </xf>
    <xf numFmtId="164" fontId="0" fillId="0" borderId="6" xfId="0" applyNumberFormat="1" applyBorder="1" applyAlignment="1">
      <alignment horizontal="center"/>
    </xf>
    <xf numFmtId="164" fontId="0" fillId="0" borderId="6" xfId="0" applyNumberFormat="1" applyFill="1" applyBorder="1" applyAlignment="1">
      <alignment horizontal="center"/>
    </xf>
    <xf numFmtId="164" fontId="0" fillId="6" borderId="9" xfId="0" applyNumberFormat="1" applyFill="1" applyBorder="1" applyAlignment="1">
      <alignment horizontal="center"/>
    </xf>
    <xf numFmtId="0" fontId="0" fillId="6" borderId="0" xfId="0" applyFill="1" applyAlignment="1">
      <alignment horizontal="center"/>
    </xf>
    <xf numFmtId="0" fontId="0" fillId="0" borderId="0" xfId="0" applyBorder="1"/>
    <xf numFmtId="0" fontId="0" fillId="6" borderId="0" xfId="0" applyFill="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 fillId="0" borderId="0" xfId="0" applyFont="1" applyBorder="1"/>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0" fillId="7" borderId="0" xfId="0" applyFont="1" applyFill="1" applyBorder="1" applyAlignment="1" applyProtection="1">
      <alignment horizontal="center"/>
      <protection locked="0"/>
    </xf>
    <xf numFmtId="0" fontId="0" fillId="7" borderId="8" xfId="0" applyFont="1" applyFill="1" applyBorder="1" applyAlignment="1" applyProtection="1">
      <alignment horizontal="center"/>
      <protection locked="0"/>
    </xf>
    <xf numFmtId="0" fontId="0" fillId="7" borderId="8" xfId="0" applyFill="1" applyBorder="1" applyAlignment="1" applyProtection="1">
      <alignment horizontal="center"/>
      <protection locked="0"/>
    </xf>
    <xf numFmtId="0" fontId="3"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3" xfId="0" applyFont="1" applyBorder="1" applyAlignment="1"/>
    <xf numFmtId="0" fontId="1" fillId="0" borderId="4" xfId="0" applyFont="1" applyBorder="1" applyAlignment="1"/>
    <xf numFmtId="0" fontId="1" fillId="0" borderId="5" xfId="0" applyFont="1" applyBorder="1" applyAlignment="1">
      <alignment horizontal="center"/>
    </xf>
    <xf numFmtId="0" fontId="1" fillId="0" borderId="0" xfId="0" applyFont="1" applyBorder="1" applyAlignment="1"/>
    <xf numFmtId="0" fontId="1" fillId="0" borderId="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craftonhills.smartcatalogiq.com/en/2016-2017/Catalog/Section-VII-Course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drawing1.xml><?xml version="1.0" encoding="utf-8"?>
<xdr:wsDr xmlns:xdr="http://schemas.openxmlformats.org/drawingml/2006/spreadsheetDrawing" xmlns:a="http://schemas.openxmlformats.org/drawingml/2006/main">
  <xdr:twoCellAnchor>
    <xdr:from>
      <xdr:col>2</xdr:col>
      <xdr:colOff>123827</xdr:colOff>
      <xdr:row>3</xdr:row>
      <xdr:rowOff>76198</xdr:rowOff>
    </xdr:from>
    <xdr:to>
      <xdr:col>6</xdr:col>
      <xdr:colOff>304801</xdr:colOff>
      <xdr:row>28</xdr:row>
      <xdr:rowOff>95249</xdr:rowOff>
    </xdr:to>
    <xdr:sp macro="" textlink="">
      <xdr:nvSpPr>
        <xdr:cNvPr id="2" name="TextBox 1">
          <a:hlinkClick xmlns:r="http://schemas.openxmlformats.org/officeDocument/2006/relationships" r:id="rId1"/>
        </xdr:cNvPr>
        <xdr:cNvSpPr txBox="1"/>
      </xdr:nvSpPr>
      <xdr:spPr>
        <a:xfrm>
          <a:off x="3829052" y="457198"/>
          <a:ext cx="2619374" cy="5353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As an</a:t>
          </a:r>
          <a:r>
            <a:rPr lang="en-US" sz="1100" baseline="0"/>
            <a:t> illustration, let's say that you want to schedule a summer section of SOC-100.  Looking in the </a:t>
          </a:r>
          <a:r>
            <a:rPr lang="en-US" sz="1100" b="1" u="sng" baseline="0">
              <a:solidFill>
                <a:srgbClr val="0070C0"/>
              </a:solidFill>
            </a:rPr>
            <a:t>Catalogue</a:t>
          </a:r>
          <a:r>
            <a:rPr lang="en-US" sz="1100" baseline="0"/>
            <a:t>, SOC-100 has the minimum hours per semester as 48.  Enter 48 into the appropriate shaded area on the right.  You will also need to enter the number of weeks the section meets (i.e. 10), and the total meeting days (i.e. 38 in Summer 2017).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t>*Entering the total</a:t>
          </a:r>
          <a:r>
            <a:rPr lang="en-US" sz="1100" baseline="0"/>
            <a:t> meeting days is a little more challenging.  This is needed because in Summer 2017, for example, there was a flex day and the Fourth of July Holiday resulting in 38 meeting days, not 40.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rPr>
            <a:t>IMPORTANT TIP</a:t>
          </a:r>
          <a:r>
            <a:rPr lang="en-US" sz="1100" baseline="0"/>
            <a:t>: Changing the number of meeting days can increase or decrease the number of contact hours.  For example, KIN/F-106A has minimum contact hours of 24. If the section meets for 8 weeks and 16 meeting days, the total contact hours is 25.6.  However, if the section met 15 days the total contact hours would be 27.  For this one section, offering the section for 15 days could result in an additional $400.  This adds up very quickly.  Try moving the meeting days up or down.</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28</xdr:row>
      <xdr:rowOff>95250</xdr:rowOff>
    </xdr:from>
    <xdr:to>
      <xdr:col>12</xdr:col>
      <xdr:colOff>504825</xdr:colOff>
      <xdr:row>31</xdr:row>
      <xdr:rowOff>133350</xdr:rowOff>
    </xdr:to>
    <xdr:sp macro="" textlink="">
      <xdr:nvSpPr>
        <xdr:cNvPr id="2" name="TextBox 1">
          <a:hlinkClick xmlns:r="http://schemas.openxmlformats.org/officeDocument/2006/relationships" r:id="rId1"/>
        </xdr:cNvPr>
        <xdr:cNvSpPr txBox="1"/>
      </xdr:nvSpPr>
      <xdr:spPr>
        <a:xfrm>
          <a:off x="114300" y="6429375"/>
          <a:ext cx="8458200" cy="609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Example: In Spring 2016 ASL-110-03 at Valley is a Weekly</a:t>
          </a:r>
          <a:r>
            <a:rPr lang="en-US" sz="1100" baseline="0">
              <a:solidFill>
                <a:schemeClr val="dk1"/>
              </a:solidFill>
              <a:effectLst/>
              <a:latin typeface="+mn-lt"/>
              <a:ea typeface="+mn-ea"/>
              <a:cs typeface="+mn-cs"/>
            </a:rPr>
            <a:t> Census section.  Twelve resident students were enrolled at census.  The contact hours were calculated by dividing the total contact hours, 72, by 18, which equals 4. </a:t>
          </a: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Weekly</a:t>
          </a:r>
          <a:r>
            <a:rPr lang="en-US" sz="1100" b="1" baseline="0">
              <a:solidFill>
                <a:schemeClr val="dk1"/>
              </a:solidFill>
              <a:effectLst/>
              <a:latin typeface="+mn-lt"/>
              <a:ea typeface="+mn-ea"/>
              <a:cs typeface="+mn-cs"/>
            </a:rPr>
            <a:t> Census </a:t>
          </a:r>
          <a:r>
            <a:rPr lang="en-US" sz="1100" b="1">
              <a:solidFill>
                <a:schemeClr val="dk1"/>
              </a:solidFill>
              <a:effectLst/>
              <a:latin typeface="+mn-lt"/>
              <a:ea typeface="+mn-ea"/>
              <a:cs typeface="+mn-cs"/>
            </a:rPr>
            <a:t>FTES</a:t>
          </a:r>
          <a:r>
            <a:rPr lang="en-US" sz="1100" b="0" baseline="0">
              <a:solidFill>
                <a:schemeClr val="dk1"/>
              </a:solidFill>
              <a:effectLst/>
              <a:latin typeface="+mn-lt"/>
              <a:ea typeface="+mn-ea"/>
              <a:cs typeface="+mn-cs"/>
            </a:rPr>
            <a:t> tab.</a:t>
          </a:r>
          <a:endParaRPr lang="en-US">
            <a:effectLst/>
          </a:endParaRPr>
        </a:p>
        <a:p>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27</xdr:row>
      <xdr:rowOff>66675</xdr:rowOff>
    </xdr:from>
    <xdr:to>
      <xdr:col>12</xdr:col>
      <xdr:colOff>504825</xdr:colOff>
      <xdr:row>31</xdr:row>
      <xdr:rowOff>123825</xdr:rowOff>
    </xdr:to>
    <xdr:sp macro="" textlink="">
      <xdr:nvSpPr>
        <xdr:cNvPr id="2" name="TextBox 1">
          <a:hlinkClick xmlns:r="http://schemas.openxmlformats.org/officeDocument/2006/relationships" r:id="rId1"/>
        </xdr:cNvPr>
        <xdr:cNvSpPr txBox="1"/>
      </xdr:nvSpPr>
      <xdr:spPr>
        <a:xfrm>
          <a:off x="95250" y="6181725"/>
          <a:ext cx="8458200" cy="8191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In Spring 2016 COMMST-111-35 at Crafton is a 9 week Daily</a:t>
          </a:r>
          <a:r>
            <a:rPr lang="en-US" sz="1100" baseline="0"/>
            <a:t> Census section that meets from 2-4:50 on TTH.  Nineteen resident students were enrolled at census.  The number of hours for each meeting is 3.  To calculate the number of meetings, holidays need to be excluded.  In this case the section met 17 times in nine weeks.  </a:t>
          </a: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Daily Census FTES</a:t>
          </a:r>
          <a:r>
            <a:rPr lang="en-US" sz="1100" b="0" baseline="0">
              <a:solidFill>
                <a:schemeClr val="dk1"/>
              </a:solidFill>
              <a:effectLst/>
              <a:latin typeface="+mn-lt"/>
              <a:ea typeface="+mn-ea"/>
              <a:cs typeface="+mn-cs"/>
            </a:rPr>
            <a:t> tab.</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27</xdr:row>
      <xdr:rowOff>142874</xdr:rowOff>
    </xdr:from>
    <xdr:to>
      <xdr:col>18</xdr:col>
      <xdr:colOff>914400</xdr:colOff>
      <xdr:row>32</xdr:row>
      <xdr:rowOff>19049</xdr:rowOff>
    </xdr:to>
    <xdr:sp macro="" textlink="">
      <xdr:nvSpPr>
        <xdr:cNvPr id="2" name="TextBox 1"/>
        <xdr:cNvSpPr txBox="1"/>
      </xdr:nvSpPr>
      <xdr:spPr>
        <a:xfrm>
          <a:off x="114300" y="6048374"/>
          <a:ext cx="9772650" cy="828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In Spring 2016 COMMST-111-35 at Crafton is a 9 week Daily</a:t>
          </a:r>
          <a:r>
            <a:rPr lang="en-US" sz="1100" baseline="0"/>
            <a:t> Census section that meets from 2-4:50 on TTH.  Nineteen resident students were enrolled at census.  The number of hours for each meeting is 3.  To calculate the number of meetings, holidays need to be excluded.  In this case the section met 17 times in nine weeks.  Can you use the following Informer Report to estimate fill rate: </a:t>
          </a:r>
          <a:r>
            <a:rPr lang="en-US">
              <a:hlinkClick xmlns:r="http://schemas.openxmlformats.org/officeDocument/2006/relationships" r:id=""/>
            </a:rPr>
            <a:t>WSCH/FTEF Ratio by Section - Can be Used to Inform Discipline SpecificTargets for Program Review</a:t>
          </a:r>
          <a:r>
            <a:rPr lang="en-US"/>
            <a:t> (https://informer.sbccd.cc.ca.us:1443/?locale=en_US#action=ReportRun&amp;reportId=324108289&amp;launch=false).</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1</xdr:row>
      <xdr:rowOff>152399</xdr:rowOff>
    </xdr:from>
    <xdr:to>
      <xdr:col>9</xdr:col>
      <xdr:colOff>514349</xdr:colOff>
      <xdr:row>11</xdr:row>
      <xdr:rowOff>28575</xdr:rowOff>
    </xdr:to>
    <xdr:sp macro="" textlink="">
      <xdr:nvSpPr>
        <xdr:cNvPr id="3" name="TextBox 2">
          <a:hlinkClick xmlns:r="http://schemas.openxmlformats.org/officeDocument/2006/relationships" r:id="rId1"/>
        </xdr:cNvPr>
        <xdr:cNvSpPr txBox="1"/>
      </xdr:nvSpPr>
      <xdr:spPr>
        <a:xfrm>
          <a:off x="3295650" y="1133474"/>
          <a:ext cx="3467099" cy="17811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The number of hours generated by each student</a:t>
          </a:r>
          <a:r>
            <a:rPr lang="en-US" sz="1100" baseline="0">
              <a:solidFill>
                <a:schemeClr val="dk1"/>
              </a:solidFill>
              <a:effectLst/>
              <a:latin typeface="+mn-lt"/>
              <a:ea typeface="+mn-ea"/>
              <a:cs typeface="+mn-cs"/>
            </a:rPr>
            <a:t> in the positive attendance section is needed to calculate positive attendance FTES.  In EIS the total number of section hours is recorded in the TSCH column.</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Positive Attendance FTES</a:t>
          </a:r>
          <a:r>
            <a:rPr lang="en-US" sz="1100" b="0" baseline="0">
              <a:solidFill>
                <a:schemeClr val="dk1"/>
              </a:solidFill>
              <a:effectLst/>
              <a:latin typeface="+mn-lt"/>
              <a:ea typeface="+mn-ea"/>
              <a:cs typeface="+mn-cs"/>
            </a:rPr>
            <a:t> tab.</a:t>
          </a:r>
          <a:endParaRPr lang="en-US">
            <a:effectLst/>
          </a:endParaRPr>
        </a:p>
        <a:p>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409575</xdr:colOff>
      <xdr:row>4</xdr:row>
      <xdr:rowOff>161925</xdr:rowOff>
    </xdr:from>
    <xdr:to>
      <xdr:col>6</xdr:col>
      <xdr:colOff>285750</xdr:colOff>
      <xdr:row>8</xdr:row>
      <xdr:rowOff>9525</xdr:rowOff>
    </xdr:to>
    <xdr:sp macro="" textlink="">
      <xdr:nvSpPr>
        <xdr:cNvPr id="2" name="TextBox 1">
          <a:hlinkClick xmlns:r="http://schemas.openxmlformats.org/officeDocument/2006/relationships" r:id="rId1"/>
        </xdr:cNvPr>
        <xdr:cNvSpPr txBox="1"/>
      </xdr:nvSpPr>
      <xdr:spPr>
        <a:xfrm>
          <a:off x="409575" y="2009775"/>
          <a:ext cx="6343650" cy="609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Non-Classroom</a:t>
          </a:r>
          <a:r>
            <a:rPr lang="en-US" sz="1100" b="1" baseline="0">
              <a:solidFill>
                <a:schemeClr val="dk1"/>
              </a:solidFill>
              <a:effectLst/>
              <a:latin typeface="+mn-lt"/>
              <a:ea typeface="+mn-ea"/>
              <a:cs typeface="+mn-cs"/>
            </a:rPr>
            <a:t> Assignments</a:t>
          </a:r>
          <a:r>
            <a:rPr lang="en-US" sz="1100" b="0" baseline="0">
              <a:solidFill>
                <a:schemeClr val="dk1"/>
              </a:solidFill>
              <a:effectLst/>
              <a:latin typeface="+mn-lt"/>
              <a:ea typeface="+mn-ea"/>
              <a:cs typeface="+mn-cs"/>
            </a:rPr>
            <a:t> tab.</a:t>
          </a:r>
          <a:endParaRPr lang="en-U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104776</xdr:colOff>
      <xdr:row>6</xdr:row>
      <xdr:rowOff>161924</xdr:rowOff>
    </xdr:from>
    <xdr:to>
      <xdr:col>6</xdr:col>
      <xdr:colOff>504826</xdr:colOff>
      <xdr:row>16</xdr:row>
      <xdr:rowOff>352425</xdr:rowOff>
    </xdr:to>
    <xdr:sp macro="" textlink="">
      <xdr:nvSpPr>
        <xdr:cNvPr id="6" name="TextBox 5"/>
        <xdr:cNvSpPr txBox="1"/>
      </xdr:nvSpPr>
      <xdr:spPr>
        <a:xfrm>
          <a:off x="4629151" y="2657474"/>
          <a:ext cx="1619250" cy="33147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Enter</a:t>
          </a:r>
          <a:r>
            <a:rPr lang="en-US" sz="1100" baseline="0">
              <a:solidFill>
                <a:schemeClr val="dk1"/>
              </a:solidFill>
              <a:effectLst/>
              <a:latin typeface="+mn-lt"/>
              <a:ea typeface="+mn-ea"/>
              <a:cs typeface="+mn-cs"/>
            </a:rPr>
            <a:t> the whole numbers and fractions of hours seperately for contact hours to calculate the FTEF based on what is stated in the CTA Contract.  For example, if 1.01 is entered the total resulting load for lecture is .067.  If 1 and .01 are entered separately the resulting load is .068.  This is due to rounding error.  The latter method resulting in a load of .068 is what is in the CTA contract.</a:t>
          </a:r>
          <a:endParaRPr lang="en-US">
            <a:effectLst/>
          </a:endParaRPr>
        </a:p>
      </xdr:txBody>
    </xdr:sp>
    <xdr:clientData/>
  </xdr:twoCellAnchor>
  <xdr:twoCellAnchor>
    <xdr:from>
      <xdr:col>4</xdr:col>
      <xdr:colOff>114300</xdr:colOff>
      <xdr:row>0</xdr:row>
      <xdr:rowOff>19051</xdr:rowOff>
    </xdr:from>
    <xdr:to>
      <xdr:col>6</xdr:col>
      <xdr:colOff>514350</xdr:colOff>
      <xdr:row>4</xdr:row>
      <xdr:rowOff>152401</xdr:rowOff>
    </xdr:to>
    <xdr:sp macro="" textlink="">
      <xdr:nvSpPr>
        <xdr:cNvPr id="3" name="TextBox 2"/>
        <xdr:cNvSpPr txBox="1"/>
      </xdr:nvSpPr>
      <xdr:spPr>
        <a:xfrm>
          <a:off x="4638675" y="19051"/>
          <a:ext cx="1619250" cy="1866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To</a:t>
          </a:r>
          <a:r>
            <a:rPr lang="en-US" sz="1100" baseline="0">
              <a:solidFill>
                <a:schemeClr val="dk1"/>
              </a:solidFill>
              <a:effectLst/>
              <a:latin typeface="+mn-lt"/>
              <a:ea typeface="+mn-ea"/>
              <a:cs typeface="+mn-cs"/>
            </a:rPr>
            <a:t> calculate the weekly contact hours for Crafton need to refer to the minimum hours reported in the catalogue.  SBVC specifies the contact hours in the catalogue which can be directly entered below.</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heetViews>
  <sheetFormatPr defaultRowHeight="15" x14ac:dyDescent="0.25"/>
  <cols>
    <col min="1" max="1" width="9.7109375" style="95" customWidth="1"/>
    <col min="2" max="2" width="45.85546875" style="96" customWidth="1"/>
    <col min="3" max="16384" width="9.140625" style="95"/>
  </cols>
  <sheetData>
    <row r="1" spans="1:2" x14ac:dyDescent="0.25">
      <c r="A1" s="95" t="s">
        <v>110</v>
      </c>
    </row>
    <row r="2" spans="1:2" x14ac:dyDescent="0.25">
      <c r="A2" s="101" t="s">
        <v>65</v>
      </c>
      <c r="B2" s="102"/>
    </row>
    <row r="4" spans="1:2" ht="30" x14ac:dyDescent="0.25">
      <c r="A4" s="91">
        <v>48</v>
      </c>
      <c r="B4" s="93" t="s">
        <v>64</v>
      </c>
    </row>
    <row r="5" spans="1:2" x14ac:dyDescent="0.25">
      <c r="A5" s="92" t="s">
        <v>5</v>
      </c>
      <c r="B5" s="94"/>
    </row>
    <row r="6" spans="1:2" ht="30" x14ac:dyDescent="0.25">
      <c r="A6" s="92">
        <v>16</v>
      </c>
      <c r="B6" s="96" t="s">
        <v>60</v>
      </c>
    </row>
    <row r="7" spans="1:2" x14ac:dyDescent="0.25">
      <c r="A7" s="92" t="s">
        <v>61</v>
      </c>
    </row>
    <row r="8" spans="1:2" x14ac:dyDescent="0.25">
      <c r="A8" s="92">
        <f>A4/A6</f>
        <v>3</v>
      </c>
      <c r="B8" s="96" t="s">
        <v>30</v>
      </c>
    </row>
    <row r="9" spans="1:2" x14ac:dyDescent="0.25">
      <c r="A9" s="91">
        <v>9</v>
      </c>
      <c r="B9" s="98" t="s">
        <v>57</v>
      </c>
    </row>
    <row r="10" spans="1:2" x14ac:dyDescent="0.25">
      <c r="A10" s="91">
        <v>17</v>
      </c>
      <c r="B10" s="98" t="s">
        <v>58</v>
      </c>
    </row>
    <row r="11" spans="1:2" x14ac:dyDescent="0.25">
      <c r="A11" s="103"/>
    </row>
    <row r="12" spans="1:2" x14ac:dyDescent="0.25">
      <c r="A12" s="104">
        <f>A8*18</f>
        <v>54</v>
      </c>
      <c r="B12" s="96" t="s">
        <v>74</v>
      </c>
    </row>
    <row r="13" spans="1:2" x14ac:dyDescent="0.25">
      <c r="A13" s="104">
        <f>A12/A9</f>
        <v>6</v>
      </c>
      <c r="B13" s="96" t="s">
        <v>72</v>
      </c>
    </row>
    <row r="14" spans="1:2" ht="30" x14ac:dyDescent="0.25">
      <c r="A14" s="109">
        <f>ROUNDDOWN((A13/(A10/A9)),1)</f>
        <v>3.1</v>
      </c>
      <c r="B14" s="98" t="s">
        <v>97</v>
      </c>
    </row>
    <row r="15" spans="1:2" x14ac:dyDescent="0.25">
      <c r="A15" s="106">
        <f>A14-MOD(A14,1)</f>
        <v>3</v>
      </c>
      <c r="B15" s="96" t="s">
        <v>69</v>
      </c>
    </row>
    <row r="16" spans="1:2" x14ac:dyDescent="0.25">
      <c r="A16" s="104">
        <v>1</v>
      </c>
      <c r="B16" s="96" t="s">
        <v>59</v>
      </c>
    </row>
    <row r="17" spans="1:10" x14ac:dyDescent="0.25">
      <c r="A17" s="103">
        <f>A15-A16</f>
        <v>2</v>
      </c>
      <c r="B17" s="98" t="s">
        <v>70</v>
      </c>
    </row>
    <row r="18" spans="1:10" x14ac:dyDescent="0.25">
      <c r="A18" s="113">
        <f>A17*10</f>
        <v>20</v>
      </c>
      <c r="B18" s="96" t="s">
        <v>71</v>
      </c>
    </row>
    <row r="19" spans="1:10" ht="30" x14ac:dyDescent="0.25">
      <c r="A19" s="106">
        <f>A14*50</f>
        <v>155</v>
      </c>
      <c r="B19" s="96" t="s">
        <v>68</v>
      </c>
      <c r="J19" s="110"/>
    </row>
    <row r="20" spans="1:10" x14ac:dyDescent="0.25">
      <c r="A20" s="111">
        <f>ROUND(A19+A18,1)</f>
        <v>175</v>
      </c>
      <c r="B20" s="98" t="s">
        <v>75</v>
      </c>
    </row>
    <row r="21" spans="1:10" x14ac:dyDescent="0.25">
      <c r="A21" s="105">
        <f>A20/60</f>
        <v>2.9166666666666665</v>
      </c>
      <c r="B21" s="96" t="s">
        <v>66</v>
      </c>
    </row>
    <row r="22" spans="1:10" x14ac:dyDescent="0.25">
      <c r="A22" s="112">
        <f>A21/24</f>
        <v>0.12152777777777778</v>
      </c>
      <c r="B22" s="98" t="s">
        <v>76</v>
      </c>
    </row>
    <row r="23" spans="1:10" x14ac:dyDescent="0.25">
      <c r="A23" s="107">
        <f>TIME(HOUR(A22),FLOOR(MINUTE(A22),5),0)</f>
        <v>0.12152777777777778</v>
      </c>
      <c r="B23" s="96" t="s">
        <v>67</v>
      </c>
    </row>
    <row r="24" spans="1:10" x14ac:dyDescent="0.25">
      <c r="A24" s="97"/>
    </row>
    <row r="25" spans="1:10" x14ac:dyDescent="0.25">
      <c r="A25" s="99">
        <v>0.41666666666666669</v>
      </c>
      <c r="B25" s="93" t="s">
        <v>62</v>
      </c>
    </row>
    <row r="26" spans="1:10" x14ac:dyDescent="0.25">
      <c r="A26" s="100">
        <f>A25+A23</f>
        <v>0.53819444444444442</v>
      </c>
      <c r="B26" s="93" t="s">
        <v>63</v>
      </c>
    </row>
    <row r="27" spans="1:10" x14ac:dyDescent="0.25">
      <c r="A27" s="100"/>
      <c r="B27" s="93"/>
    </row>
    <row r="29" spans="1:10" x14ac:dyDescent="0.25">
      <c r="A29" s="108">
        <f>A14*A10</f>
        <v>52.7</v>
      </c>
      <c r="B29" s="114" t="s">
        <v>73</v>
      </c>
    </row>
  </sheetData>
  <pageMargins left="0.17" right="0.17" top="0.75" bottom="0.17" header="0.3" footer="0.17"/>
  <pageSetup orientation="landscape" r:id="rId1"/>
  <headerFooter>
    <oddHeader>&amp;C&amp;"-,Bold"Daily Census FTES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8"/>
  <sheetViews>
    <sheetView workbookViewId="0">
      <selection activeCell="D12" sqref="D12"/>
    </sheetView>
  </sheetViews>
  <sheetFormatPr defaultRowHeight="15" x14ac:dyDescent="0.25"/>
  <cols>
    <col min="1" max="1" width="15" customWidth="1"/>
    <col min="2" max="2" width="22.140625" style="2" bestFit="1" customWidth="1"/>
    <col min="3" max="3" width="14.7109375" style="16" bestFit="1" customWidth="1"/>
    <col min="4" max="4" width="16" style="13" bestFit="1" customWidth="1"/>
  </cols>
  <sheetData>
    <row r="1" spans="1:4" ht="90" x14ac:dyDescent="0.25">
      <c r="A1" s="54" t="s">
        <v>32</v>
      </c>
      <c r="B1" s="55"/>
      <c r="C1" s="56" t="s">
        <v>29</v>
      </c>
      <c r="D1" s="57" t="s">
        <v>30</v>
      </c>
    </row>
    <row r="2" spans="1:4" ht="15.75" thickBot="1" x14ac:dyDescent="0.3">
      <c r="A2" s="58">
        <v>126</v>
      </c>
      <c r="B2" s="59" t="s">
        <v>5</v>
      </c>
      <c r="C2" s="60">
        <v>16</v>
      </c>
      <c r="D2" s="61">
        <f>A2/C2</f>
        <v>7.875</v>
      </c>
    </row>
    <row r="4" spans="1:4" ht="15.75" thickBot="1" x14ac:dyDescent="0.3"/>
    <row r="5" spans="1:4" x14ac:dyDescent="0.25">
      <c r="A5" s="34"/>
      <c r="B5" s="137" t="s">
        <v>21</v>
      </c>
      <c r="C5" s="137"/>
      <c r="D5" s="138"/>
    </row>
    <row r="6" spans="1:4" ht="45" x14ac:dyDescent="0.25">
      <c r="A6" s="35"/>
      <c r="B6" s="36" t="s">
        <v>33</v>
      </c>
      <c r="C6" s="37" t="s">
        <v>22</v>
      </c>
      <c r="D6" s="38" t="s">
        <v>17</v>
      </c>
    </row>
    <row r="7" spans="1:4" ht="34.5" customHeight="1" x14ac:dyDescent="0.25">
      <c r="A7" s="39" t="s">
        <v>50</v>
      </c>
      <c r="B7" s="32">
        <v>4</v>
      </c>
      <c r="C7" s="40">
        <f>B7/0.15</f>
        <v>26.666666666666668</v>
      </c>
      <c r="D7" s="41">
        <f>C7/100</f>
        <v>0.26666666666666666</v>
      </c>
    </row>
    <row r="8" spans="1:4" ht="45" x14ac:dyDescent="0.25">
      <c r="A8" s="39" t="s">
        <v>24</v>
      </c>
      <c r="B8" s="32"/>
      <c r="C8" s="40">
        <f>B8/0.15</f>
        <v>0</v>
      </c>
      <c r="D8" s="41">
        <f>C8/100</f>
        <v>0</v>
      </c>
    </row>
    <row r="9" spans="1:4" x14ac:dyDescent="0.25">
      <c r="A9" s="35"/>
      <c r="B9" s="42"/>
      <c r="C9" s="43"/>
      <c r="D9" s="44"/>
    </row>
    <row r="10" spans="1:4" ht="15.75" thickBot="1" x14ac:dyDescent="0.3">
      <c r="A10" s="45" t="s">
        <v>23</v>
      </c>
      <c r="B10" s="46"/>
      <c r="C10" s="47"/>
      <c r="D10" s="48">
        <f>SUM(D7:D8)</f>
        <v>0.26666666666666666</v>
      </c>
    </row>
    <row r="13" spans="1:4" ht="15.75" thickBot="1" x14ac:dyDescent="0.3"/>
    <row r="14" spans="1:4" x14ac:dyDescent="0.25">
      <c r="A14" s="49"/>
      <c r="B14" s="137" t="s">
        <v>25</v>
      </c>
      <c r="C14" s="137"/>
      <c r="D14" s="138"/>
    </row>
    <row r="15" spans="1:4" ht="45" x14ac:dyDescent="0.25">
      <c r="A15" s="50"/>
      <c r="B15" s="36" t="s">
        <v>33</v>
      </c>
      <c r="C15" s="37" t="s">
        <v>26</v>
      </c>
      <c r="D15" s="38" t="s">
        <v>17</v>
      </c>
    </row>
    <row r="16" spans="1:4" ht="30" x14ac:dyDescent="0.25">
      <c r="A16" s="39" t="s">
        <v>50</v>
      </c>
      <c r="B16" s="32">
        <v>6</v>
      </c>
      <c r="C16" s="40">
        <f>B16/0.21</f>
        <v>28.571428571428573</v>
      </c>
      <c r="D16" s="41">
        <f>C16/100</f>
        <v>0.28571428571428575</v>
      </c>
    </row>
    <row r="17" spans="1:4" ht="45" x14ac:dyDescent="0.25">
      <c r="A17" s="39" t="s">
        <v>24</v>
      </c>
      <c r="B17" s="32"/>
      <c r="C17" s="40">
        <f>B17/0.21</f>
        <v>0</v>
      </c>
      <c r="D17" s="41">
        <f>C17/100</f>
        <v>0</v>
      </c>
    </row>
    <row r="18" spans="1:4" x14ac:dyDescent="0.25">
      <c r="A18" s="50"/>
      <c r="B18" s="51"/>
      <c r="C18" s="51"/>
      <c r="D18" s="52"/>
    </row>
    <row r="19" spans="1:4" ht="15.75" thickBot="1" x14ac:dyDescent="0.3">
      <c r="A19" s="45" t="s">
        <v>23</v>
      </c>
      <c r="B19" s="53"/>
      <c r="C19" s="53"/>
      <c r="D19" s="48">
        <f>SUM(D16:D17)</f>
        <v>0.28571428571428575</v>
      </c>
    </row>
    <row r="22" spans="1:4" ht="15.75" thickBot="1" x14ac:dyDescent="0.3"/>
    <row r="23" spans="1:4" x14ac:dyDescent="0.25">
      <c r="A23" s="34"/>
      <c r="B23" s="137" t="s">
        <v>27</v>
      </c>
      <c r="C23" s="137"/>
      <c r="D23" s="138"/>
    </row>
    <row r="24" spans="1:4" ht="45" x14ac:dyDescent="0.25">
      <c r="A24" s="35"/>
      <c r="B24" s="36" t="s">
        <v>33</v>
      </c>
      <c r="C24" s="37" t="s">
        <v>28</v>
      </c>
      <c r="D24" s="38" t="s">
        <v>17</v>
      </c>
    </row>
    <row r="25" spans="1:4" ht="30" x14ac:dyDescent="0.25">
      <c r="A25" s="39" t="s">
        <v>50</v>
      </c>
      <c r="B25" s="32"/>
      <c r="C25" s="40">
        <f>B25/0.24</f>
        <v>0</v>
      </c>
      <c r="D25" s="41">
        <f>C25/100</f>
        <v>0</v>
      </c>
    </row>
    <row r="26" spans="1:4" ht="45" x14ac:dyDescent="0.25">
      <c r="A26" s="39" t="s">
        <v>24</v>
      </c>
      <c r="B26" s="32"/>
      <c r="C26" s="40">
        <f>B26/0.24</f>
        <v>0</v>
      </c>
      <c r="D26" s="41">
        <f>C26/100</f>
        <v>0</v>
      </c>
    </row>
    <row r="27" spans="1:4" x14ac:dyDescent="0.25">
      <c r="A27" s="35"/>
      <c r="B27" s="42"/>
      <c r="C27" s="43"/>
      <c r="D27" s="44"/>
    </row>
    <row r="28" spans="1:4" ht="15.75" thickBot="1" x14ac:dyDescent="0.3">
      <c r="A28" s="45" t="s">
        <v>23</v>
      </c>
      <c r="B28" s="46"/>
      <c r="C28" s="47"/>
      <c r="D28" s="48">
        <f>SUM(D25:D26)</f>
        <v>0</v>
      </c>
    </row>
    <row r="588" spans="17:17" x14ac:dyDescent="0.25">
      <c r="Q588">
        <v>6114</v>
      </c>
    </row>
  </sheetData>
  <mergeCells count="3">
    <mergeCell ref="B5:D5"/>
    <mergeCell ref="B23:D23"/>
    <mergeCell ref="B14:D14"/>
  </mergeCells>
  <pageMargins left="0.17" right="0.17" top="0.75" bottom="0.18" header="0.17" footer="0.17"/>
  <pageSetup orientation="portrait" r:id="rId1"/>
  <headerFooter>
    <oddHeader>&amp;C&amp;"-,Bold"Instructional FTEF and Contact Hours Per Week
15 Hours Lecture, 21 Hours Lab, and 24 Hours Clinic</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4"/>
  <sheetViews>
    <sheetView workbookViewId="0">
      <selection activeCell="G1" sqref="G1:L10"/>
    </sheetView>
  </sheetViews>
  <sheetFormatPr defaultRowHeight="15" x14ac:dyDescent="0.25"/>
  <cols>
    <col min="1" max="1" width="21.28515625" customWidth="1"/>
    <col min="2" max="2" width="7.28515625" style="2" customWidth="1"/>
    <col min="3" max="3" width="16.28515625" style="16" customWidth="1"/>
    <col min="4" max="4" width="13.42578125" style="13" customWidth="1"/>
    <col min="5" max="5" width="7.28515625" style="2" customWidth="1"/>
    <col min="7" max="7" width="16.140625" customWidth="1"/>
    <col min="8" max="8" width="7" customWidth="1"/>
    <col min="9" max="9" width="14.7109375" customWidth="1"/>
    <col min="10" max="12" width="14.42578125" customWidth="1"/>
  </cols>
  <sheetData>
    <row r="1" spans="1:12" x14ac:dyDescent="0.25">
      <c r="A1" s="139" t="s">
        <v>35</v>
      </c>
      <c r="B1" s="140"/>
      <c r="C1" s="140"/>
      <c r="D1" s="140"/>
      <c r="E1" s="141"/>
      <c r="G1" s="139" t="s">
        <v>35</v>
      </c>
      <c r="H1" s="140"/>
      <c r="I1" s="140"/>
      <c r="J1" s="140"/>
      <c r="K1" s="140"/>
      <c r="L1" s="141"/>
    </row>
    <row r="2" spans="1:12" ht="60" x14ac:dyDescent="0.25">
      <c r="A2" s="68" t="s">
        <v>32</v>
      </c>
      <c r="B2" s="37"/>
      <c r="C2" s="65" t="s">
        <v>29</v>
      </c>
      <c r="D2" s="36" t="s">
        <v>30</v>
      </c>
      <c r="E2" s="69" t="s">
        <v>34</v>
      </c>
      <c r="G2" s="68" t="s">
        <v>92</v>
      </c>
      <c r="H2" s="37"/>
      <c r="I2" s="65" t="s">
        <v>88</v>
      </c>
      <c r="J2" s="36" t="s">
        <v>89</v>
      </c>
      <c r="K2" s="36" t="s">
        <v>90</v>
      </c>
      <c r="L2" s="120" t="s">
        <v>91</v>
      </c>
    </row>
    <row r="3" spans="1:12" x14ac:dyDescent="0.25">
      <c r="A3" s="70">
        <v>48</v>
      </c>
      <c r="B3" s="40" t="s">
        <v>5</v>
      </c>
      <c r="C3" s="66">
        <v>16</v>
      </c>
      <c r="D3" s="67">
        <f>A3/C3</f>
        <v>3</v>
      </c>
      <c r="E3" s="71">
        <f>D3</f>
        <v>3</v>
      </c>
      <c r="G3" s="70">
        <v>3</v>
      </c>
      <c r="H3" s="40" t="s">
        <v>87</v>
      </c>
      <c r="I3" s="66">
        <v>16</v>
      </c>
      <c r="J3" s="119">
        <f>G3*I3</f>
        <v>48</v>
      </c>
      <c r="K3" s="67">
        <v>18</v>
      </c>
      <c r="L3" s="121">
        <f>G3*K3</f>
        <v>54</v>
      </c>
    </row>
    <row r="4" spans="1:12" x14ac:dyDescent="0.25">
      <c r="A4" s="50"/>
      <c r="B4" s="62"/>
      <c r="C4" s="63"/>
      <c r="D4" s="64"/>
      <c r="E4" s="72"/>
      <c r="G4" s="50"/>
      <c r="H4" s="62"/>
      <c r="I4" s="63"/>
      <c r="J4" s="64"/>
      <c r="K4" s="64"/>
      <c r="L4" s="122"/>
    </row>
    <row r="5" spans="1:12" x14ac:dyDescent="0.25">
      <c r="A5" s="50"/>
      <c r="B5" s="62"/>
      <c r="C5" s="63"/>
      <c r="D5" s="64"/>
      <c r="E5" s="72"/>
      <c r="G5" s="50"/>
      <c r="H5" s="62"/>
      <c r="I5" s="63"/>
      <c r="J5" s="64"/>
      <c r="K5" s="64"/>
      <c r="L5" s="122"/>
    </row>
    <row r="6" spans="1:12" x14ac:dyDescent="0.25">
      <c r="A6" s="142" t="s">
        <v>36</v>
      </c>
      <c r="B6" s="143"/>
      <c r="C6" s="143"/>
      <c r="D6" s="143"/>
      <c r="E6" s="144"/>
      <c r="G6" s="142" t="s">
        <v>36</v>
      </c>
      <c r="H6" s="143"/>
      <c r="I6" s="143"/>
      <c r="J6" s="143"/>
      <c r="K6" s="143"/>
      <c r="L6" s="144"/>
    </row>
    <row r="7" spans="1:12" ht="60" x14ac:dyDescent="0.25">
      <c r="A7" s="68" t="s">
        <v>32</v>
      </c>
      <c r="B7" s="37"/>
      <c r="C7" s="65" t="s">
        <v>29</v>
      </c>
      <c r="D7" s="36" t="s">
        <v>30</v>
      </c>
      <c r="E7" s="69" t="s">
        <v>37</v>
      </c>
      <c r="G7" s="68" t="s">
        <v>93</v>
      </c>
      <c r="H7" s="37"/>
      <c r="I7" s="65" t="s">
        <v>94</v>
      </c>
      <c r="J7" s="36" t="s">
        <v>95</v>
      </c>
      <c r="K7" s="36" t="s">
        <v>90</v>
      </c>
      <c r="L7" s="120" t="s">
        <v>96</v>
      </c>
    </row>
    <row r="8" spans="1:12" x14ac:dyDescent="0.25">
      <c r="A8" s="70">
        <v>48</v>
      </c>
      <c r="B8" s="40" t="s">
        <v>5</v>
      </c>
      <c r="C8" s="66">
        <v>16</v>
      </c>
      <c r="D8" s="67">
        <f>A8/C8</f>
        <v>3</v>
      </c>
      <c r="E8" s="71">
        <f>D8/3</f>
        <v>1</v>
      </c>
      <c r="G8" s="70">
        <v>1</v>
      </c>
      <c r="H8" s="40" t="s">
        <v>87</v>
      </c>
      <c r="I8" s="66">
        <v>16</v>
      </c>
      <c r="J8" s="119">
        <f>(G8*I8)*3</f>
        <v>48</v>
      </c>
      <c r="K8" s="67">
        <v>18</v>
      </c>
      <c r="L8" s="121">
        <f>(G8*K8)*3</f>
        <v>54</v>
      </c>
    </row>
    <row r="9" spans="1:12" x14ac:dyDescent="0.25">
      <c r="A9" s="89"/>
      <c r="B9" s="18"/>
      <c r="C9" s="85"/>
      <c r="D9" s="86"/>
      <c r="E9" s="90"/>
      <c r="G9" s="89"/>
      <c r="H9" s="18"/>
      <c r="I9" s="85"/>
      <c r="J9" s="86"/>
      <c r="K9" s="86"/>
      <c r="L9" s="123"/>
    </row>
    <row r="10" spans="1:12" ht="15.75" thickBot="1" x14ac:dyDescent="0.3">
      <c r="A10" s="73" t="s">
        <v>38</v>
      </c>
      <c r="B10" s="74"/>
      <c r="C10" s="75"/>
      <c r="D10" s="76"/>
      <c r="E10" s="77">
        <f>E3+E8</f>
        <v>4</v>
      </c>
      <c r="G10" s="73" t="s">
        <v>38</v>
      </c>
      <c r="H10" s="74"/>
      <c r="I10" s="75"/>
      <c r="J10" s="76"/>
      <c r="K10" s="76"/>
      <c r="L10" s="124"/>
    </row>
    <row r="11" spans="1:12" x14ac:dyDescent="0.25">
      <c r="A11" s="84"/>
      <c r="B11" s="18"/>
      <c r="C11" s="85"/>
      <c r="D11" s="86"/>
      <c r="E11" s="18"/>
    </row>
    <row r="12" spans="1:12" x14ac:dyDescent="0.25">
      <c r="A12" s="84"/>
      <c r="B12" s="18"/>
      <c r="C12" s="85"/>
      <c r="D12" s="86"/>
      <c r="E12" s="18"/>
    </row>
    <row r="15" spans="1:12" ht="15.75" thickBot="1" x14ac:dyDescent="0.3"/>
    <row r="16" spans="1:12" x14ac:dyDescent="0.25">
      <c r="A16" s="139" t="s">
        <v>40</v>
      </c>
      <c r="B16" s="140"/>
      <c r="C16" s="140"/>
      <c r="D16" s="140"/>
      <c r="E16" s="141"/>
    </row>
    <row r="17" spans="1:5" ht="60" x14ac:dyDescent="0.25">
      <c r="A17" s="68" t="s">
        <v>39</v>
      </c>
      <c r="B17" s="37"/>
      <c r="C17" s="65"/>
      <c r="D17" s="36"/>
      <c r="E17" s="69" t="s">
        <v>34</v>
      </c>
    </row>
    <row r="18" spans="1:5" x14ac:dyDescent="0.25">
      <c r="A18" s="70"/>
      <c r="B18" s="40" t="s">
        <v>2</v>
      </c>
      <c r="C18" s="66"/>
      <c r="D18" s="67"/>
      <c r="E18" s="71">
        <f>A18</f>
        <v>0</v>
      </c>
    </row>
    <row r="19" spans="1:5" x14ac:dyDescent="0.25">
      <c r="A19" s="50"/>
      <c r="B19" s="62"/>
      <c r="C19" s="63"/>
      <c r="D19" s="64"/>
      <c r="E19" s="72"/>
    </row>
    <row r="20" spans="1:5" x14ac:dyDescent="0.25">
      <c r="A20" s="50"/>
      <c r="B20" s="62"/>
      <c r="C20" s="63"/>
      <c r="D20" s="64"/>
      <c r="E20" s="72"/>
    </row>
    <row r="21" spans="1:5" x14ac:dyDescent="0.25">
      <c r="A21" s="142" t="s">
        <v>41</v>
      </c>
      <c r="B21" s="143"/>
      <c r="C21" s="143"/>
      <c r="D21" s="143"/>
      <c r="E21" s="144"/>
    </row>
    <row r="22" spans="1:5" ht="60" x14ac:dyDescent="0.25">
      <c r="A22" s="68" t="s">
        <v>39</v>
      </c>
      <c r="B22" s="37"/>
      <c r="C22" s="65" t="s">
        <v>42</v>
      </c>
      <c r="D22" s="36"/>
      <c r="E22" s="69" t="s">
        <v>37</v>
      </c>
    </row>
    <row r="23" spans="1:5" x14ac:dyDescent="0.25">
      <c r="A23" s="70"/>
      <c r="B23" s="40" t="s">
        <v>5</v>
      </c>
      <c r="C23" s="66">
        <v>3</v>
      </c>
      <c r="D23" s="67"/>
      <c r="E23" s="71">
        <f>A23/3</f>
        <v>0</v>
      </c>
    </row>
    <row r="24" spans="1:5" x14ac:dyDescent="0.25">
      <c r="A24" s="50"/>
      <c r="B24" s="62"/>
      <c r="C24" s="63"/>
      <c r="D24" s="64"/>
      <c r="E24" s="72"/>
    </row>
    <row r="25" spans="1:5" ht="15.75" thickBot="1" x14ac:dyDescent="0.3">
      <c r="A25" s="73" t="s">
        <v>38</v>
      </c>
      <c r="B25" s="74"/>
      <c r="C25" s="75"/>
      <c r="D25" s="76"/>
      <c r="E25" s="77">
        <f>E18+E23</f>
        <v>0</v>
      </c>
    </row>
    <row r="564" spans="18:18" x14ac:dyDescent="0.25">
      <c r="R564">
        <v>6114</v>
      </c>
    </row>
  </sheetData>
  <mergeCells count="6">
    <mergeCell ref="A1:E1"/>
    <mergeCell ref="A6:E6"/>
    <mergeCell ref="A16:E16"/>
    <mergeCell ref="A21:E21"/>
    <mergeCell ref="G1:L1"/>
    <mergeCell ref="G6:L6"/>
  </mergeCells>
  <pageMargins left="0.17" right="0.17" top="0.75" bottom="0.18" header="0.17" footer="0.17"/>
  <pageSetup orientation="portrait" r:id="rId1"/>
  <headerFooter>
    <oddHeader>&amp;C&amp;"-,Bold"Instructional FTEF and Contact Hours Per Week
15 Hours Lecture, 21 Hours Lab, and 24 Hours Clinic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2" sqref="B2"/>
    </sheetView>
  </sheetViews>
  <sheetFormatPr defaultRowHeight="15" x14ac:dyDescent="0.25"/>
  <cols>
    <col min="1" max="1" width="27.7109375" bestFit="1" customWidth="1"/>
    <col min="2" max="2" width="10.28515625" bestFit="1" customWidth="1"/>
    <col min="3" max="3" width="12.42578125" customWidth="1"/>
    <col min="4" max="4" width="17.85546875" customWidth="1"/>
    <col min="5" max="5" width="11.7109375" bestFit="1" customWidth="1"/>
    <col min="6" max="6" width="14.7109375" customWidth="1"/>
  </cols>
  <sheetData>
    <row r="1" spans="1:6" ht="60" x14ac:dyDescent="0.25">
      <c r="A1" s="130" t="s">
        <v>98</v>
      </c>
      <c r="B1" s="131" t="s">
        <v>102</v>
      </c>
      <c r="C1" s="131" t="s">
        <v>103</v>
      </c>
      <c r="D1" s="131" t="s">
        <v>104</v>
      </c>
      <c r="E1" s="132" t="s">
        <v>105</v>
      </c>
      <c r="F1" s="132" t="s">
        <v>106</v>
      </c>
    </row>
    <row r="2" spans="1:6" x14ac:dyDescent="0.25">
      <c r="A2" s="126" t="s">
        <v>99</v>
      </c>
      <c r="B2" s="133">
        <v>3</v>
      </c>
      <c r="C2" s="119">
        <f>B2*16</f>
        <v>48</v>
      </c>
      <c r="D2" s="119">
        <f>B2*18</f>
        <v>54</v>
      </c>
      <c r="E2" s="127">
        <f>B2*32</f>
        <v>96</v>
      </c>
      <c r="F2" s="127">
        <f>B2*36</f>
        <v>108</v>
      </c>
    </row>
    <row r="3" spans="1:6" x14ac:dyDescent="0.25">
      <c r="A3" s="126" t="s">
        <v>100</v>
      </c>
      <c r="B3" s="133">
        <v>1</v>
      </c>
      <c r="C3" s="119">
        <f>B3*48</f>
        <v>48</v>
      </c>
      <c r="D3" s="119">
        <f>B3*54</f>
        <v>54</v>
      </c>
      <c r="E3" s="127">
        <v>0</v>
      </c>
      <c r="F3" s="127">
        <v>0</v>
      </c>
    </row>
    <row r="4" spans="1:6" ht="15.75" thickBot="1" x14ac:dyDescent="0.3">
      <c r="A4" s="126" t="s">
        <v>101</v>
      </c>
      <c r="B4" s="134"/>
      <c r="C4" s="74">
        <v>0</v>
      </c>
      <c r="D4" s="74">
        <v>0</v>
      </c>
      <c r="E4" s="74">
        <f>B4*48</f>
        <v>0</v>
      </c>
      <c r="F4" s="74">
        <f>B4*54</f>
        <v>0</v>
      </c>
    </row>
    <row r="5" spans="1:6" x14ac:dyDescent="0.25">
      <c r="A5" s="128" t="s">
        <v>7</v>
      </c>
      <c r="B5" s="129">
        <f>SUM(B2:B4)</f>
        <v>4</v>
      </c>
      <c r="C5" s="129">
        <f>SUM(C2:C4)</f>
        <v>96</v>
      </c>
      <c r="D5" s="129">
        <f>SUM(D2:D4)</f>
        <v>108</v>
      </c>
      <c r="E5" s="129">
        <f>SUM(E2:E4)</f>
        <v>96</v>
      </c>
      <c r="F5" s="129">
        <f>SUM(F2:F4)</f>
        <v>108</v>
      </c>
    </row>
  </sheetData>
  <sheetProtection algorithmName="SHA-512" hashValue="duaaqLWCrJWEmaP1TDo4fvB3K3mqN0uHwwjHkwgCyF7FZG3QBFs+cGlSVk8j1TVsrN4m04Xby9CoDQ8wnZMDrA==" saltValue="uLvwz76uFHc4Nt0f64Os3w==" spinCount="100000" sheet="1" objects="1" scenario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C4" sqref="C4"/>
    </sheetView>
  </sheetViews>
  <sheetFormatPr defaultRowHeight="15" x14ac:dyDescent="0.25"/>
  <cols>
    <col min="1" max="1" width="27.7109375" bestFit="1" customWidth="1"/>
    <col min="2" max="2" width="10.28515625" bestFit="1" customWidth="1"/>
    <col min="3" max="3" width="12.42578125" customWidth="1"/>
    <col min="4" max="4" width="17.85546875" customWidth="1"/>
    <col min="5" max="5" width="11.7109375" bestFit="1" customWidth="1"/>
    <col min="6" max="6" width="14.7109375" customWidth="1"/>
  </cols>
  <sheetData>
    <row r="1" spans="1:6" ht="75" x14ac:dyDescent="0.25">
      <c r="A1" s="130" t="s">
        <v>98</v>
      </c>
      <c r="B1" s="131" t="s">
        <v>107</v>
      </c>
      <c r="C1" s="131" t="s">
        <v>108</v>
      </c>
      <c r="D1" s="131" t="s">
        <v>104</v>
      </c>
      <c r="E1" s="132" t="s">
        <v>109</v>
      </c>
      <c r="F1" s="132" t="s">
        <v>106</v>
      </c>
    </row>
    <row r="2" spans="1:6" x14ac:dyDescent="0.25">
      <c r="A2" s="126" t="s">
        <v>99</v>
      </c>
      <c r="B2" s="119">
        <f>C2/16</f>
        <v>0.125</v>
      </c>
      <c r="C2" s="133">
        <v>2</v>
      </c>
      <c r="D2" s="125">
        <f>B2*18</f>
        <v>2.25</v>
      </c>
      <c r="E2" s="125">
        <f>B2*32</f>
        <v>4</v>
      </c>
      <c r="F2" s="125">
        <f>B2*36</f>
        <v>4.5</v>
      </c>
    </row>
    <row r="3" spans="1:6" x14ac:dyDescent="0.25">
      <c r="A3" s="126" t="s">
        <v>100</v>
      </c>
      <c r="B3" s="119">
        <f>C3/48</f>
        <v>0.875</v>
      </c>
      <c r="C3" s="133">
        <v>42</v>
      </c>
      <c r="D3" s="125">
        <f>B3*54</f>
        <v>47.25</v>
      </c>
      <c r="E3" s="125">
        <v>0</v>
      </c>
      <c r="F3" s="125">
        <v>0</v>
      </c>
    </row>
    <row r="4" spans="1:6" ht="15.75" thickBot="1" x14ac:dyDescent="0.3">
      <c r="A4" s="126" t="s">
        <v>101</v>
      </c>
      <c r="B4" s="46">
        <f>E4/48</f>
        <v>0</v>
      </c>
      <c r="C4" s="74">
        <v>0</v>
      </c>
      <c r="D4" s="74">
        <v>0</v>
      </c>
      <c r="E4" s="135"/>
      <c r="F4" s="74">
        <f>B4*54</f>
        <v>0</v>
      </c>
    </row>
    <row r="5" spans="1:6" x14ac:dyDescent="0.25">
      <c r="A5" s="128" t="s">
        <v>7</v>
      </c>
      <c r="B5" s="129">
        <f>SUM(B2:B4)</f>
        <v>1</v>
      </c>
      <c r="C5" s="129">
        <f>SUM(C2:C4)</f>
        <v>44</v>
      </c>
      <c r="D5" s="129">
        <f>SUM(D2:D4)</f>
        <v>49.5</v>
      </c>
      <c r="E5" s="129">
        <f>SUM(E2:E4)</f>
        <v>4</v>
      </c>
      <c r="F5" s="129">
        <f>SUM(F2:F4)</f>
        <v>4.5</v>
      </c>
    </row>
  </sheetData>
  <sheetProtection algorithmName="SHA-512" hashValue="VB7+Y8r+qTBdOKd1I9qZn0BZd4z9kcxR+IpBu/eKsOt/GizNRiw1ngaJptoR1WJXM/t3lyq0MCPhbT8BJPcZ6w==" saltValue="tzq8nbH9jUV/Kzap0vfBXQ==" spinCount="100000" sheet="1" objects="1" scenarios="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D4" sqref="D4"/>
    </sheetView>
  </sheetViews>
  <sheetFormatPr defaultRowHeight="15" x14ac:dyDescent="0.25"/>
  <cols>
    <col min="1" max="1" width="14.5703125" customWidth="1"/>
    <col min="2" max="2" width="23" style="2" customWidth="1"/>
    <col min="4" max="4" width="17.42578125" style="2" customWidth="1"/>
    <col min="6" max="6" width="11.28515625" style="3" customWidth="1"/>
    <col min="8" max="8" width="5" bestFit="1" customWidth="1"/>
    <col min="9" max="9" width="9.140625" style="3"/>
    <col min="10" max="10" width="9.140625" style="2"/>
    <col min="11" max="11" width="4" style="2" bestFit="1" customWidth="1"/>
    <col min="13" max="13" width="9.140625" style="2"/>
  </cols>
  <sheetData>
    <row r="1" spans="1:13" ht="93.75" customHeight="1" x14ac:dyDescent="0.25">
      <c r="A1" s="10" t="s">
        <v>52</v>
      </c>
      <c r="B1" s="10" t="s">
        <v>0</v>
      </c>
      <c r="D1" s="10" t="s">
        <v>51</v>
      </c>
      <c r="F1" s="3" t="s">
        <v>3</v>
      </c>
      <c r="I1" s="3" t="s">
        <v>4</v>
      </c>
      <c r="M1" s="2" t="s">
        <v>6</v>
      </c>
    </row>
    <row r="2" spans="1:13" x14ac:dyDescent="0.25">
      <c r="A2" s="88"/>
      <c r="B2" s="4">
        <v>14</v>
      </c>
      <c r="C2" s="2" t="s">
        <v>1</v>
      </c>
      <c r="D2" s="4">
        <v>3</v>
      </c>
      <c r="E2" s="2" t="s">
        <v>2</v>
      </c>
      <c r="F2" s="3">
        <f>B2*D2</f>
        <v>42</v>
      </c>
      <c r="G2" s="2" t="s">
        <v>1</v>
      </c>
      <c r="H2" s="2">
        <v>17.5</v>
      </c>
      <c r="I2" s="3">
        <f>F2*H2</f>
        <v>735</v>
      </c>
      <c r="J2" s="2" t="s">
        <v>5</v>
      </c>
      <c r="K2" s="2">
        <v>525</v>
      </c>
      <c r="L2" s="2" t="s">
        <v>2</v>
      </c>
      <c r="M2" s="2">
        <f>I2/525</f>
        <v>1.4</v>
      </c>
    </row>
    <row r="3" spans="1:13" x14ac:dyDescent="0.25">
      <c r="A3" s="88" t="s">
        <v>56</v>
      </c>
      <c r="B3" s="4">
        <v>45</v>
      </c>
      <c r="C3" s="2" t="s">
        <v>1</v>
      </c>
      <c r="D3" s="4">
        <v>0.25</v>
      </c>
      <c r="E3" s="2" t="s">
        <v>2</v>
      </c>
      <c r="F3" s="3">
        <f t="shared" ref="F3:F26" si="0">B3*D3</f>
        <v>11.25</v>
      </c>
      <c r="G3" s="2" t="s">
        <v>1</v>
      </c>
      <c r="H3" s="2">
        <v>17.5</v>
      </c>
      <c r="I3" s="3">
        <f t="shared" ref="I3:I26" si="1">F3*H3</f>
        <v>196.875</v>
      </c>
      <c r="J3" s="2" t="s">
        <v>5</v>
      </c>
      <c r="K3" s="2">
        <v>525</v>
      </c>
      <c r="L3" s="2" t="s">
        <v>2</v>
      </c>
      <c r="M3" s="2">
        <f t="shared" ref="M3:M26" si="2">I3/525</f>
        <v>0.375</v>
      </c>
    </row>
    <row r="4" spans="1:13" x14ac:dyDescent="0.25">
      <c r="A4" s="88"/>
      <c r="B4" s="4"/>
      <c r="C4" s="2" t="s">
        <v>1</v>
      </c>
      <c r="D4" s="4"/>
      <c r="E4" s="2" t="s">
        <v>2</v>
      </c>
      <c r="F4" s="3">
        <f t="shared" si="0"/>
        <v>0</v>
      </c>
      <c r="G4" s="2" t="s">
        <v>1</v>
      </c>
      <c r="H4" s="2">
        <v>17.5</v>
      </c>
      <c r="I4" s="3">
        <f t="shared" si="1"/>
        <v>0</v>
      </c>
      <c r="J4" s="2" t="s">
        <v>5</v>
      </c>
      <c r="K4" s="2">
        <v>525</v>
      </c>
      <c r="L4" s="2" t="s">
        <v>2</v>
      </c>
      <c r="M4" s="2">
        <f t="shared" si="2"/>
        <v>0</v>
      </c>
    </row>
    <row r="5" spans="1:13" x14ac:dyDescent="0.25">
      <c r="A5" s="88"/>
      <c r="B5" s="4"/>
      <c r="C5" s="2" t="s">
        <v>1</v>
      </c>
      <c r="D5" s="4"/>
      <c r="E5" s="2" t="s">
        <v>2</v>
      </c>
      <c r="F5" s="3">
        <f t="shared" si="0"/>
        <v>0</v>
      </c>
      <c r="G5" s="2" t="s">
        <v>1</v>
      </c>
      <c r="H5" s="2">
        <v>17.5</v>
      </c>
      <c r="I5" s="3">
        <f t="shared" si="1"/>
        <v>0</v>
      </c>
      <c r="J5" s="2" t="s">
        <v>5</v>
      </c>
      <c r="K5" s="2">
        <v>525</v>
      </c>
      <c r="L5" s="2" t="s">
        <v>2</v>
      </c>
      <c r="M5" s="2">
        <f t="shared" si="2"/>
        <v>0</v>
      </c>
    </row>
    <row r="6" spans="1:13" x14ac:dyDescent="0.25">
      <c r="A6" s="88"/>
      <c r="B6" s="4"/>
      <c r="C6" s="2" t="s">
        <v>1</v>
      </c>
      <c r="D6" s="4"/>
      <c r="E6" s="2" t="s">
        <v>2</v>
      </c>
      <c r="F6" s="3">
        <f t="shared" si="0"/>
        <v>0</v>
      </c>
      <c r="G6" s="2" t="s">
        <v>1</v>
      </c>
      <c r="H6" s="2">
        <v>17.5</v>
      </c>
      <c r="I6" s="3">
        <f t="shared" si="1"/>
        <v>0</v>
      </c>
      <c r="J6" s="2" t="s">
        <v>5</v>
      </c>
      <c r="K6" s="2">
        <v>525</v>
      </c>
      <c r="L6" s="2" t="s">
        <v>2</v>
      </c>
      <c r="M6" s="2">
        <f t="shared" si="2"/>
        <v>0</v>
      </c>
    </row>
    <row r="7" spans="1:13" x14ac:dyDescent="0.25">
      <c r="A7" s="88"/>
      <c r="B7" s="4"/>
      <c r="C7" s="2" t="s">
        <v>1</v>
      </c>
      <c r="D7" s="4"/>
      <c r="E7" s="2" t="s">
        <v>2</v>
      </c>
      <c r="F7" s="3">
        <f t="shared" si="0"/>
        <v>0</v>
      </c>
      <c r="G7" s="2" t="s">
        <v>1</v>
      </c>
      <c r="H7" s="2">
        <v>17.5</v>
      </c>
      <c r="I7" s="3">
        <f t="shared" si="1"/>
        <v>0</v>
      </c>
      <c r="J7" s="2" t="s">
        <v>5</v>
      </c>
      <c r="K7" s="2">
        <v>525</v>
      </c>
      <c r="L7" s="2" t="s">
        <v>2</v>
      </c>
      <c r="M7" s="2">
        <f t="shared" si="2"/>
        <v>0</v>
      </c>
    </row>
    <row r="8" spans="1:13" x14ac:dyDescent="0.25">
      <c r="A8" s="88"/>
      <c r="B8" s="4"/>
      <c r="C8" s="2" t="s">
        <v>1</v>
      </c>
      <c r="D8" s="4"/>
      <c r="E8" s="2" t="s">
        <v>2</v>
      </c>
      <c r="F8" s="3">
        <f t="shared" si="0"/>
        <v>0</v>
      </c>
      <c r="G8" s="2" t="s">
        <v>1</v>
      </c>
      <c r="H8" s="2">
        <v>17.5</v>
      </c>
      <c r="I8" s="3">
        <f t="shared" si="1"/>
        <v>0</v>
      </c>
      <c r="J8" s="2" t="s">
        <v>5</v>
      </c>
      <c r="K8" s="2">
        <v>525</v>
      </c>
      <c r="L8" s="2" t="s">
        <v>2</v>
      </c>
      <c r="M8" s="2">
        <f t="shared" si="2"/>
        <v>0</v>
      </c>
    </row>
    <row r="9" spans="1:13" x14ac:dyDescent="0.25">
      <c r="A9" s="88"/>
      <c r="B9" s="4"/>
      <c r="C9" s="2" t="s">
        <v>1</v>
      </c>
      <c r="D9" s="4"/>
      <c r="E9" s="2" t="s">
        <v>2</v>
      </c>
      <c r="F9" s="3">
        <f t="shared" si="0"/>
        <v>0</v>
      </c>
      <c r="G9" s="2" t="s">
        <v>1</v>
      </c>
      <c r="H9" s="2">
        <v>17.5</v>
      </c>
      <c r="I9" s="3">
        <f t="shared" si="1"/>
        <v>0</v>
      </c>
      <c r="J9" s="2" t="s">
        <v>5</v>
      </c>
      <c r="K9" s="2">
        <v>525</v>
      </c>
      <c r="L9" s="2" t="s">
        <v>2</v>
      </c>
      <c r="M9" s="2">
        <f t="shared" si="2"/>
        <v>0</v>
      </c>
    </row>
    <row r="10" spans="1:13" x14ac:dyDescent="0.25">
      <c r="A10" s="88"/>
      <c r="B10" s="4"/>
      <c r="C10" s="2" t="s">
        <v>1</v>
      </c>
      <c r="D10" s="4"/>
      <c r="E10" s="2" t="s">
        <v>2</v>
      </c>
      <c r="F10" s="3">
        <f t="shared" si="0"/>
        <v>0</v>
      </c>
      <c r="G10" s="2" t="s">
        <v>1</v>
      </c>
      <c r="H10" s="2">
        <v>17.5</v>
      </c>
      <c r="I10" s="3">
        <f t="shared" si="1"/>
        <v>0</v>
      </c>
      <c r="J10" s="2" t="s">
        <v>5</v>
      </c>
      <c r="K10" s="2">
        <v>525</v>
      </c>
      <c r="L10" s="2" t="s">
        <v>2</v>
      </c>
      <c r="M10" s="2">
        <f t="shared" si="2"/>
        <v>0</v>
      </c>
    </row>
    <row r="11" spans="1:13" x14ac:dyDescent="0.25">
      <c r="A11" s="88"/>
      <c r="B11" s="4"/>
      <c r="C11" s="2" t="s">
        <v>1</v>
      </c>
      <c r="D11" s="4"/>
      <c r="E11" s="2" t="s">
        <v>2</v>
      </c>
      <c r="F11" s="3">
        <f t="shared" si="0"/>
        <v>0</v>
      </c>
      <c r="G11" s="2" t="s">
        <v>1</v>
      </c>
      <c r="H11" s="2">
        <v>17.5</v>
      </c>
      <c r="I11" s="3">
        <f t="shared" si="1"/>
        <v>0</v>
      </c>
      <c r="J11" s="2" t="s">
        <v>5</v>
      </c>
      <c r="K11" s="2">
        <v>525</v>
      </c>
      <c r="L11" s="2" t="s">
        <v>2</v>
      </c>
      <c r="M11" s="2">
        <f t="shared" si="2"/>
        <v>0</v>
      </c>
    </row>
    <row r="12" spans="1:13" x14ac:dyDescent="0.25">
      <c r="A12" s="88"/>
      <c r="B12" s="4"/>
      <c r="C12" s="2" t="s">
        <v>1</v>
      </c>
      <c r="D12" s="4"/>
      <c r="E12" s="2" t="s">
        <v>2</v>
      </c>
      <c r="F12" s="3">
        <f t="shared" si="0"/>
        <v>0</v>
      </c>
      <c r="G12" s="2" t="s">
        <v>1</v>
      </c>
      <c r="H12" s="2">
        <v>17.5</v>
      </c>
      <c r="I12" s="3">
        <f t="shared" si="1"/>
        <v>0</v>
      </c>
      <c r="J12" s="2" t="s">
        <v>5</v>
      </c>
      <c r="K12" s="2">
        <v>525</v>
      </c>
      <c r="L12" s="2" t="s">
        <v>2</v>
      </c>
      <c r="M12" s="2">
        <f t="shared" si="2"/>
        <v>0</v>
      </c>
    </row>
    <row r="13" spans="1:13" x14ac:dyDescent="0.25">
      <c r="A13" s="88"/>
      <c r="B13" s="4"/>
      <c r="C13" s="2" t="s">
        <v>1</v>
      </c>
      <c r="D13" s="4"/>
      <c r="E13" s="2" t="s">
        <v>2</v>
      </c>
      <c r="F13" s="3">
        <f t="shared" si="0"/>
        <v>0</v>
      </c>
      <c r="G13" s="2" t="s">
        <v>1</v>
      </c>
      <c r="H13" s="2">
        <v>17.5</v>
      </c>
      <c r="I13" s="3">
        <f t="shared" si="1"/>
        <v>0</v>
      </c>
      <c r="J13" s="2" t="s">
        <v>5</v>
      </c>
      <c r="K13" s="2">
        <v>525</v>
      </c>
      <c r="L13" s="2" t="s">
        <v>2</v>
      </c>
      <c r="M13" s="2">
        <f t="shared" si="2"/>
        <v>0</v>
      </c>
    </row>
    <row r="14" spans="1:13" x14ac:dyDescent="0.25">
      <c r="A14" s="88"/>
      <c r="B14" s="4"/>
      <c r="C14" s="2" t="s">
        <v>1</v>
      </c>
      <c r="D14" s="4"/>
      <c r="E14" s="2" t="s">
        <v>2</v>
      </c>
      <c r="F14" s="3">
        <f t="shared" si="0"/>
        <v>0</v>
      </c>
      <c r="G14" s="2" t="s">
        <v>1</v>
      </c>
      <c r="H14" s="2">
        <v>17.5</v>
      </c>
      <c r="I14" s="3">
        <f t="shared" si="1"/>
        <v>0</v>
      </c>
      <c r="J14" s="2" t="s">
        <v>5</v>
      </c>
      <c r="K14" s="2">
        <v>525</v>
      </c>
      <c r="L14" s="2" t="s">
        <v>2</v>
      </c>
      <c r="M14" s="2">
        <f t="shared" si="2"/>
        <v>0</v>
      </c>
    </row>
    <row r="15" spans="1:13" x14ac:dyDescent="0.25">
      <c r="A15" s="88"/>
      <c r="B15" s="4"/>
      <c r="C15" s="2" t="s">
        <v>1</v>
      </c>
      <c r="D15" s="4"/>
      <c r="E15" s="2" t="s">
        <v>2</v>
      </c>
      <c r="F15" s="3">
        <f t="shared" si="0"/>
        <v>0</v>
      </c>
      <c r="G15" s="2" t="s">
        <v>1</v>
      </c>
      <c r="H15" s="2">
        <v>17.5</v>
      </c>
      <c r="I15" s="3">
        <f t="shared" si="1"/>
        <v>0</v>
      </c>
      <c r="J15" s="2" t="s">
        <v>5</v>
      </c>
      <c r="K15" s="2">
        <v>525</v>
      </c>
      <c r="L15" s="2" t="s">
        <v>2</v>
      </c>
      <c r="M15" s="2">
        <f t="shared" si="2"/>
        <v>0</v>
      </c>
    </row>
    <row r="16" spans="1:13" x14ac:dyDescent="0.25">
      <c r="A16" s="88"/>
      <c r="B16" s="4"/>
      <c r="C16" s="2" t="s">
        <v>1</v>
      </c>
      <c r="D16" s="4"/>
      <c r="E16" s="2" t="s">
        <v>2</v>
      </c>
      <c r="F16" s="3">
        <f t="shared" si="0"/>
        <v>0</v>
      </c>
      <c r="G16" s="2" t="s">
        <v>1</v>
      </c>
      <c r="H16" s="2">
        <v>17.5</v>
      </c>
      <c r="I16" s="3">
        <f t="shared" si="1"/>
        <v>0</v>
      </c>
      <c r="J16" s="2" t="s">
        <v>5</v>
      </c>
      <c r="K16" s="2">
        <v>525</v>
      </c>
      <c r="L16" s="2" t="s">
        <v>2</v>
      </c>
      <c r="M16" s="2">
        <f t="shared" si="2"/>
        <v>0</v>
      </c>
    </row>
    <row r="17" spans="1:13" x14ac:dyDescent="0.25">
      <c r="A17" s="88"/>
      <c r="B17" s="4"/>
      <c r="C17" s="2" t="s">
        <v>1</v>
      </c>
      <c r="D17" s="4"/>
      <c r="E17" s="2" t="s">
        <v>2</v>
      </c>
      <c r="F17" s="3">
        <f t="shared" si="0"/>
        <v>0</v>
      </c>
      <c r="G17" s="2" t="s">
        <v>1</v>
      </c>
      <c r="H17" s="2">
        <v>17.5</v>
      </c>
      <c r="I17" s="3">
        <f t="shared" si="1"/>
        <v>0</v>
      </c>
      <c r="J17" s="2" t="s">
        <v>5</v>
      </c>
      <c r="K17" s="2">
        <v>525</v>
      </c>
      <c r="L17" s="2" t="s">
        <v>2</v>
      </c>
      <c r="M17" s="2">
        <f t="shared" si="2"/>
        <v>0</v>
      </c>
    </row>
    <row r="18" spans="1:13" x14ac:dyDescent="0.25">
      <c r="A18" s="88"/>
      <c r="B18" s="4"/>
      <c r="C18" s="2" t="s">
        <v>1</v>
      </c>
      <c r="D18" s="4"/>
      <c r="E18" s="2" t="s">
        <v>2</v>
      </c>
      <c r="F18" s="3">
        <f t="shared" si="0"/>
        <v>0</v>
      </c>
      <c r="G18" s="2" t="s">
        <v>1</v>
      </c>
      <c r="H18" s="2">
        <v>17.5</v>
      </c>
      <c r="I18" s="3">
        <f t="shared" si="1"/>
        <v>0</v>
      </c>
      <c r="J18" s="2" t="s">
        <v>5</v>
      </c>
      <c r="K18" s="2">
        <v>525</v>
      </c>
      <c r="L18" s="2" t="s">
        <v>2</v>
      </c>
      <c r="M18" s="2">
        <f t="shared" si="2"/>
        <v>0</v>
      </c>
    </row>
    <row r="19" spans="1:13" x14ac:dyDescent="0.25">
      <c r="A19" s="88"/>
      <c r="B19" s="4"/>
      <c r="C19" s="2" t="s">
        <v>1</v>
      </c>
      <c r="D19" s="4"/>
      <c r="E19" s="2" t="s">
        <v>2</v>
      </c>
      <c r="F19" s="3">
        <f t="shared" si="0"/>
        <v>0</v>
      </c>
      <c r="G19" s="2" t="s">
        <v>1</v>
      </c>
      <c r="H19" s="2">
        <v>17.5</v>
      </c>
      <c r="I19" s="3">
        <f t="shared" si="1"/>
        <v>0</v>
      </c>
      <c r="J19" s="2" t="s">
        <v>5</v>
      </c>
      <c r="K19" s="2">
        <v>525</v>
      </c>
      <c r="L19" s="2" t="s">
        <v>2</v>
      </c>
      <c r="M19" s="2">
        <f t="shared" si="2"/>
        <v>0</v>
      </c>
    </row>
    <row r="20" spans="1:13" x14ac:dyDescent="0.25">
      <c r="A20" s="88"/>
      <c r="B20" s="4"/>
      <c r="C20" s="2" t="s">
        <v>1</v>
      </c>
      <c r="D20" s="4"/>
      <c r="E20" s="2" t="s">
        <v>2</v>
      </c>
      <c r="F20" s="3">
        <f t="shared" si="0"/>
        <v>0</v>
      </c>
      <c r="G20" s="2" t="s">
        <v>1</v>
      </c>
      <c r="H20" s="2">
        <v>17.5</v>
      </c>
      <c r="I20" s="3">
        <f t="shared" si="1"/>
        <v>0</v>
      </c>
      <c r="J20" s="2" t="s">
        <v>5</v>
      </c>
      <c r="K20" s="2">
        <v>525</v>
      </c>
      <c r="L20" s="2" t="s">
        <v>2</v>
      </c>
      <c r="M20" s="2">
        <f t="shared" si="2"/>
        <v>0</v>
      </c>
    </row>
    <row r="21" spans="1:13" x14ac:dyDescent="0.25">
      <c r="A21" s="88"/>
      <c r="B21" s="4"/>
      <c r="C21" s="2" t="s">
        <v>1</v>
      </c>
      <c r="D21" s="4"/>
      <c r="E21" s="2" t="s">
        <v>2</v>
      </c>
      <c r="F21" s="3">
        <f t="shared" si="0"/>
        <v>0</v>
      </c>
      <c r="G21" s="2" t="s">
        <v>1</v>
      </c>
      <c r="H21" s="2">
        <v>17.5</v>
      </c>
      <c r="I21" s="3">
        <f t="shared" si="1"/>
        <v>0</v>
      </c>
      <c r="J21" s="2" t="s">
        <v>5</v>
      </c>
      <c r="K21" s="2">
        <v>525</v>
      </c>
      <c r="L21" s="2" t="s">
        <v>2</v>
      </c>
      <c r="M21" s="2">
        <f t="shared" si="2"/>
        <v>0</v>
      </c>
    </row>
    <row r="22" spans="1:13" x14ac:dyDescent="0.25">
      <c r="A22" s="88"/>
      <c r="B22" s="4"/>
      <c r="C22" s="2" t="s">
        <v>1</v>
      </c>
      <c r="D22" s="4"/>
      <c r="E22" s="2" t="s">
        <v>2</v>
      </c>
      <c r="F22" s="3">
        <f t="shared" si="0"/>
        <v>0</v>
      </c>
      <c r="G22" s="2" t="s">
        <v>1</v>
      </c>
      <c r="H22" s="2">
        <v>17.5</v>
      </c>
      <c r="I22" s="3">
        <f t="shared" si="1"/>
        <v>0</v>
      </c>
      <c r="J22" s="2" t="s">
        <v>5</v>
      </c>
      <c r="K22" s="2">
        <v>525</v>
      </c>
      <c r="L22" s="2" t="s">
        <v>2</v>
      </c>
      <c r="M22" s="2">
        <f t="shared" si="2"/>
        <v>0</v>
      </c>
    </row>
    <row r="23" spans="1:13" x14ac:dyDescent="0.25">
      <c r="A23" s="88"/>
      <c r="B23" s="4"/>
      <c r="C23" s="2" t="s">
        <v>1</v>
      </c>
      <c r="D23" s="4"/>
      <c r="E23" s="2" t="s">
        <v>2</v>
      </c>
      <c r="F23" s="3">
        <f t="shared" si="0"/>
        <v>0</v>
      </c>
      <c r="G23" s="2" t="s">
        <v>1</v>
      </c>
      <c r="H23" s="2">
        <v>17.5</v>
      </c>
      <c r="I23" s="3">
        <f t="shared" si="1"/>
        <v>0</v>
      </c>
      <c r="J23" s="2" t="s">
        <v>5</v>
      </c>
      <c r="K23" s="2">
        <v>525</v>
      </c>
      <c r="L23" s="2" t="s">
        <v>2</v>
      </c>
      <c r="M23" s="2">
        <f t="shared" si="2"/>
        <v>0</v>
      </c>
    </row>
    <row r="24" spans="1:13" x14ac:dyDescent="0.25">
      <c r="A24" s="88"/>
      <c r="B24" s="4"/>
      <c r="C24" s="2" t="s">
        <v>1</v>
      </c>
      <c r="D24" s="4"/>
      <c r="E24" s="2" t="s">
        <v>2</v>
      </c>
      <c r="F24" s="3">
        <f t="shared" si="0"/>
        <v>0</v>
      </c>
      <c r="G24" s="2" t="s">
        <v>1</v>
      </c>
      <c r="H24" s="2">
        <v>17.5</v>
      </c>
      <c r="I24" s="3">
        <f t="shared" si="1"/>
        <v>0</v>
      </c>
      <c r="J24" s="2" t="s">
        <v>5</v>
      </c>
      <c r="K24" s="2">
        <v>525</v>
      </c>
      <c r="L24" s="2" t="s">
        <v>2</v>
      </c>
      <c r="M24" s="2">
        <f t="shared" si="2"/>
        <v>0</v>
      </c>
    </row>
    <row r="25" spans="1:13" x14ac:dyDescent="0.25">
      <c r="A25" s="88"/>
      <c r="B25" s="4"/>
      <c r="C25" s="2" t="s">
        <v>1</v>
      </c>
      <c r="D25" s="4"/>
      <c r="E25" s="2" t="s">
        <v>2</v>
      </c>
      <c r="F25" s="3">
        <f t="shared" si="0"/>
        <v>0</v>
      </c>
      <c r="G25" s="2" t="s">
        <v>1</v>
      </c>
      <c r="H25" s="2">
        <v>17.5</v>
      </c>
      <c r="I25" s="3">
        <f t="shared" si="1"/>
        <v>0</v>
      </c>
      <c r="J25" s="2" t="s">
        <v>5</v>
      </c>
      <c r="K25" s="2">
        <v>525</v>
      </c>
      <c r="L25" s="2" t="s">
        <v>2</v>
      </c>
      <c r="M25" s="2">
        <f t="shared" si="2"/>
        <v>0</v>
      </c>
    </row>
    <row r="26" spans="1:13" x14ac:dyDescent="0.25">
      <c r="A26" s="88"/>
      <c r="B26" s="4"/>
      <c r="C26" s="2" t="s">
        <v>1</v>
      </c>
      <c r="D26" s="4"/>
      <c r="E26" s="2" t="s">
        <v>2</v>
      </c>
      <c r="F26" s="3">
        <f t="shared" si="0"/>
        <v>0</v>
      </c>
      <c r="G26" s="2" t="s">
        <v>1</v>
      </c>
      <c r="H26" s="2">
        <v>17.5</v>
      </c>
      <c r="I26" s="3">
        <f t="shared" si="1"/>
        <v>0</v>
      </c>
      <c r="J26" s="2" t="s">
        <v>5</v>
      </c>
      <c r="K26" s="2">
        <v>525</v>
      </c>
      <c r="L26" s="2" t="s">
        <v>2</v>
      </c>
      <c r="M26" s="2">
        <f t="shared" si="2"/>
        <v>0</v>
      </c>
    </row>
    <row r="28" spans="1:13" x14ac:dyDescent="0.25">
      <c r="A28" s="6" t="s">
        <v>7</v>
      </c>
      <c r="B28" s="5">
        <f>SUM(B2:B26)</f>
        <v>59</v>
      </c>
      <c r="D28" s="5">
        <f>SUM(D2:D26)</f>
        <v>3.25</v>
      </c>
      <c r="F28" s="5">
        <f>SUM(F2:F26)</f>
        <v>53.25</v>
      </c>
      <c r="I28" s="5">
        <f>SUM(I2:I26)</f>
        <v>931.875</v>
      </c>
      <c r="M28" s="5">
        <f>SUM(M2:M26)</f>
        <v>1.7749999999999999</v>
      </c>
    </row>
  </sheetData>
  <pageMargins left="0.17" right="0.17" top="0.75" bottom="0.18" header="0.3" footer="0.17"/>
  <pageSetup orientation="landscape" r:id="rId1"/>
  <headerFooter>
    <oddHeader>&amp;C&amp;"-,Bold"Weekly Census FTES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1" sqref="B11"/>
    </sheetView>
  </sheetViews>
  <sheetFormatPr defaultRowHeight="15" x14ac:dyDescent="0.25"/>
  <cols>
    <col min="1" max="1" width="15.7109375" customWidth="1"/>
    <col min="2" max="2" width="23" style="2" customWidth="1"/>
    <col min="4" max="4" width="10.7109375" style="2" bestFit="1" customWidth="1"/>
    <col min="6" max="6" width="11.28515625" style="3" customWidth="1"/>
    <col min="8" max="8" width="11.42578125" customWidth="1"/>
    <col min="9" max="9" width="9.140625" style="3"/>
    <col min="10" max="10" width="9.140625" style="2"/>
    <col min="11" max="11" width="4" style="2" bestFit="1" customWidth="1"/>
    <col min="13" max="13" width="9.140625" style="116"/>
  </cols>
  <sheetData>
    <row r="1" spans="1:14" ht="91.5" customHeight="1" x14ac:dyDescent="0.25">
      <c r="A1" s="10" t="s">
        <v>52</v>
      </c>
      <c r="B1" s="10" t="s">
        <v>0</v>
      </c>
      <c r="D1" s="10" t="s">
        <v>10</v>
      </c>
      <c r="F1" s="3" t="s">
        <v>8</v>
      </c>
      <c r="H1" s="10" t="s">
        <v>9</v>
      </c>
      <c r="I1" s="3" t="s">
        <v>4</v>
      </c>
      <c r="M1" s="116" t="s">
        <v>6</v>
      </c>
      <c r="N1" s="1" t="s">
        <v>77</v>
      </c>
    </row>
    <row r="2" spans="1:14" x14ac:dyDescent="0.25">
      <c r="A2" s="87" t="s">
        <v>78</v>
      </c>
      <c r="B2" s="7">
        <v>28</v>
      </c>
      <c r="C2" s="2" t="s">
        <v>1</v>
      </c>
      <c r="D2" s="7">
        <v>1.8</v>
      </c>
      <c r="E2" s="2" t="s">
        <v>2</v>
      </c>
      <c r="F2" s="3">
        <f>B2*D2</f>
        <v>50.4</v>
      </c>
      <c r="G2" s="2" t="s">
        <v>1</v>
      </c>
      <c r="H2" s="7">
        <v>38</v>
      </c>
      <c r="I2" s="3">
        <f>F2*H2</f>
        <v>1915.2</v>
      </c>
      <c r="J2" s="2" t="s">
        <v>5</v>
      </c>
      <c r="K2" s="2">
        <v>525</v>
      </c>
      <c r="L2" s="2" t="s">
        <v>2</v>
      </c>
      <c r="M2" s="116">
        <f>I2/525</f>
        <v>3.6480000000000001</v>
      </c>
      <c r="N2" s="115">
        <f>M2*5004</f>
        <v>18254.592000000001</v>
      </c>
    </row>
    <row r="3" spans="1:14" x14ac:dyDescent="0.25">
      <c r="A3" s="87" t="s">
        <v>79</v>
      </c>
      <c r="B3" s="7">
        <v>22</v>
      </c>
      <c r="C3" s="2" t="s">
        <v>1</v>
      </c>
      <c r="D3" s="7">
        <v>1.4</v>
      </c>
      <c r="E3" s="2" t="s">
        <v>2</v>
      </c>
      <c r="F3" s="3">
        <f t="shared" ref="F3:F25" si="0">B3*D3</f>
        <v>30.799999999999997</v>
      </c>
      <c r="G3" s="2" t="s">
        <v>1</v>
      </c>
      <c r="H3" s="7">
        <v>38</v>
      </c>
      <c r="I3" s="3">
        <f t="shared" ref="I3:I25" si="1">F3*H3</f>
        <v>1170.3999999999999</v>
      </c>
      <c r="J3" s="2" t="s">
        <v>5</v>
      </c>
      <c r="K3" s="2">
        <v>525</v>
      </c>
      <c r="L3" s="2" t="s">
        <v>2</v>
      </c>
      <c r="M3" s="116">
        <f t="shared" ref="M3:M25" si="2">I3/525</f>
        <v>2.2293333333333329</v>
      </c>
      <c r="N3" s="115">
        <f t="shared" ref="N3:N10" si="3">M3*5004</f>
        <v>11155.583999999999</v>
      </c>
    </row>
    <row r="4" spans="1:14" x14ac:dyDescent="0.25">
      <c r="A4" s="87" t="s">
        <v>80</v>
      </c>
      <c r="B4" s="7">
        <v>29</v>
      </c>
      <c r="C4" s="2" t="s">
        <v>1</v>
      </c>
      <c r="D4" s="7">
        <v>1.4</v>
      </c>
      <c r="E4" s="2" t="s">
        <v>2</v>
      </c>
      <c r="F4" s="3">
        <f t="shared" si="0"/>
        <v>40.599999999999994</v>
      </c>
      <c r="G4" s="2" t="s">
        <v>1</v>
      </c>
      <c r="H4" s="7">
        <v>38</v>
      </c>
      <c r="I4" s="3">
        <f t="shared" si="1"/>
        <v>1542.7999999999997</v>
      </c>
      <c r="J4" s="2" t="s">
        <v>5</v>
      </c>
      <c r="K4" s="2">
        <v>525</v>
      </c>
      <c r="L4" s="2" t="s">
        <v>2</v>
      </c>
      <c r="M4" s="116">
        <f t="shared" si="2"/>
        <v>2.9386666666666663</v>
      </c>
      <c r="N4" s="115">
        <f t="shared" si="3"/>
        <v>14705.087999999998</v>
      </c>
    </row>
    <row r="5" spans="1:14" x14ac:dyDescent="0.25">
      <c r="A5" s="87" t="s">
        <v>81</v>
      </c>
      <c r="B5" s="7">
        <v>13</v>
      </c>
      <c r="C5" s="2" t="s">
        <v>1</v>
      </c>
      <c r="D5" s="7">
        <v>1.5</v>
      </c>
      <c r="E5" s="2" t="s">
        <v>2</v>
      </c>
      <c r="F5" s="3">
        <v>19</v>
      </c>
      <c r="G5" s="2" t="s">
        <v>1</v>
      </c>
      <c r="H5" s="7">
        <v>30</v>
      </c>
      <c r="I5" s="3">
        <f t="shared" si="1"/>
        <v>570</v>
      </c>
      <c r="J5" s="2" t="s">
        <v>5</v>
      </c>
      <c r="K5" s="2">
        <v>525</v>
      </c>
      <c r="L5" s="2" t="s">
        <v>2</v>
      </c>
      <c r="M5" s="116">
        <f t="shared" si="2"/>
        <v>1.0857142857142856</v>
      </c>
      <c r="N5" s="115">
        <f t="shared" si="3"/>
        <v>5432.9142857142851</v>
      </c>
    </row>
    <row r="6" spans="1:14" x14ac:dyDescent="0.25">
      <c r="A6" s="87" t="s">
        <v>82</v>
      </c>
      <c r="B6" s="7">
        <v>10</v>
      </c>
      <c r="C6" s="2" t="s">
        <v>1</v>
      </c>
      <c r="D6" s="7">
        <v>1.8</v>
      </c>
      <c r="E6" s="2" t="s">
        <v>2</v>
      </c>
      <c r="F6" s="3">
        <f t="shared" si="0"/>
        <v>18</v>
      </c>
      <c r="G6" s="2" t="s">
        <v>1</v>
      </c>
      <c r="H6" s="7">
        <v>38</v>
      </c>
      <c r="I6" s="3">
        <f t="shared" si="1"/>
        <v>684</v>
      </c>
      <c r="J6" s="2" t="s">
        <v>5</v>
      </c>
      <c r="K6" s="2">
        <v>525</v>
      </c>
      <c r="L6" s="2" t="s">
        <v>2</v>
      </c>
      <c r="M6" s="116">
        <f t="shared" si="2"/>
        <v>1.3028571428571429</v>
      </c>
      <c r="N6" s="115">
        <f t="shared" si="3"/>
        <v>6519.4971428571434</v>
      </c>
    </row>
    <row r="7" spans="1:14" x14ac:dyDescent="0.25">
      <c r="A7" s="87" t="s">
        <v>83</v>
      </c>
      <c r="B7" s="7">
        <v>10</v>
      </c>
      <c r="C7" s="2" t="s">
        <v>1</v>
      </c>
      <c r="D7" s="7">
        <v>1.9</v>
      </c>
      <c r="E7" s="2" t="s">
        <v>2</v>
      </c>
      <c r="F7" s="3">
        <f t="shared" si="0"/>
        <v>19</v>
      </c>
      <c r="G7" s="2" t="s">
        <v>1</v>
      </c>
      <c r="H7" s="7">
        <v>28</v>
      </c>
      <c r="I7" s="3">
        <f t="shared" si="1"/>
        <v>532</v>
      </c>
      <c r="J7" s="2" t="s">
        <v>5</v>
      </c>
      <c r="K7" s="2">
        <v>525</v>
      </c>
      <c r="L7" s="2" t="s">
        <v>2</v>
      </c>
      <c r="M7" s="116">
        <f t="shared" si="2"/>
        <v>1.0133333333333334</v>
      </c>
      <c r="N7" s="115">
        <f t="shared" si="3"/>
        <v>5070.72</v>
      </c>
    </row>
    <row r="8" spans="1:14" x14ac:dyDescent="0.25">
      <c r="A8" s="87" t="s">
        <v>84</v>
      </c>
      <c r="B8" s="7">
        <v>11</v>
      </c>
      <c r="C8" s="2" t="s">
        <v>1</v>
      </c>
      <c r="D8" s="7">
        <v>1.9</v>
      </c>
      <c r="E8" s="2" t="s">
        <v>2</v>
      </c>
      <c r="F8" s="3">
        <f t="shared" si="0"/>
        <v>20.9</v>
      </c>
      <c r="G8" s="2" t="s">
        <v>1</v>
      </c>
      <c r="H8" s="7">
        <v>28</v>
      </c>
      <c r="I8" s="3">
        <f t="shared" si="1"/>
        <v>585.19999999999993</v>
      </c>
      <c r="J8" s="2" t="s">
        <v>5</v>
      </c>
      <c r="K8" s="2">
        <v>525</v>
      </c>
      <c r="L8" s="2" t="s">
        <v>2</v>
      </c>
      <c r="M8" s="116">
        <f t="shared" si="2"/>
        <v>1.1146666666666665</v>
      </c>
      <c r="N8" s="115">
        <f t="shared" si="3"/>
        <v>5577.7919999999995</v>
      </c>
    </row>
    <row r="9" spans="1:14" x14ac:dyDescent="0.25">
      <c r="A9" s="87" t="s">
        <v>85</v>
      </c>
      <c r="B9" s="7">
        <v>11</v>
      </c>
      <c r="C9" s="2" t="s">
        <v>1</v>
      </c>
      <c r="D9" s="7">
        <v>1.9</v>
      </c>
      <c r="E9" s="2" t="s">
        <v>2</v>
      </c>
      <c r="F9" s="3">
        <f t="shared" si="0"/>
        <v>20.9</v>
      </c>
      <c r="G9" s="2" t="s">
        <v>1</v>
      </c>
      <c r="H9" s="7">
        <v>28</v>
      </c>
      <c r="I9" s="3">
        <f t="shared" si="1"/>
        <v>585.19999999999993</v>
      </c>
      <c r="J9" s="2" t="s">
        <v>5</v>
      </c>
      <c r="K9" s="2">
        <v>525</v>
      </c>
      <c r="L9" s="2" t="s">
        <v>2</v>
      </c>
      <c r="M9" s="116">
        <f t="shared" si="2"/>
        <v>1.1146666666666665</v>
      </c>
      <c r="N9" s="115">
        <f t="shared" si="3"/>
        <v>5577.7919999999995</v>
      </c>
    </row>
    <row r="10" spans="1:14" x14ac:dyDescent="0.25">
      <c r="A10" s="87" t="s">
        <v>86</v>
      </c>
      <c r="B10" s="7">
        <v>12</v>
      </c>
      <c r="C10" s="2" t="s">
        <v>1</v>
      </c>
      <c r="D10" s="7">
        <v>2.7</v>
      </c>
      <c r="E10" s="2" t="s">
        <v>2</v>
      </c>
      <c r="F10" s="3">
        <f t="shared" si="0"/>
        <v>32.400000000000006</v>
      </c>
      <c r="G10" s="2" t="s">
        <v>1</v>
      </c>
      <c r="H10" s="7">
        <v>20</v>
      </c>
      <c r="I10" s="3">
        <f t="shared" si="1"/>
        <v>648.00000000000011</v>
      </c>
      <c r="J10" s="2" t="s">
        <v>5</v>
      </c>
      <c r="K10" s="2">
        <v>525</v>
      </c>
      <c r="L10" s="2" t="s">
        <v>2</v>
      </c>
      <c r="M10" s="116">
        <f t="shared" si="2"/>
        <v>1.2342857142857144</v>
      </c>
      <c r="N10" s="115">
        <f t="shared" si="3"/>
        <v>6176.3657142857146</v>
      </c>
    </row>
    <row r="11" spans="1:14" x14ac:dyDescent="0.25">
      <c r="A11" s="87"/>
      <c r="B11" s="7"/>
      <c r="C11" s="2" t="s">
        <v>1</v>
      </c>
      <c r="D11" s="7"/>
      <c r="E11" s="2" t="s">
        <v>2</v>
      </c>
      <c r="F11" s="3">
        <f t="shared" si="0"/>
        <v>0</v>
      </c>
      <c r="G11" s="2" t="s">
        <v>1</v>
      </c>
      <c r="H11" s="7"/>
      <c r="I11" s="3">
        <f t="shared" si="1"/>
        <v>0</v>
      </c>
      <c r="J11" s="2" t="s">
        <v>5</v>
      </c>
      <c r="K11" s="2">
        <v>525</v>
      </c>
      <c r="L11" s="2" t="s">
        <v>2</v>
      </c>
      <c r="M11" s="116">
        <f t="shared" si="2"/>
        <v>0</v>
      </c>
    </row>
    <row r="12" spans="1:14" x14ac:dyDescent="0.25">
      <c r="A12" s="87"/>
      <c r="B12" s="7"/>
      <c r="C12" s="2" t="s">
        <v>1</v>
      </c>
      <c r="D12" s="7"/>
      <c r="E12" s="2" t="s">
        <v>2</v>
      </c>
      <c r="F12" s="3">
        <f t="shared" si="0"/>
        <v>0</v>
      </c>
      <c r="G12" s="2" t="s">
        <v>1</v>
      </c>
      <c r="H12" s="7"/>
      <c r="I12" s="3">
        <f t="shared" si="1"/>
        <v>0</v>
      </c>
      <c r="J12" s="2" t="s">
        <v>5</v>
      </c>
      <c r="K12" s="2">
        <v>525</v>
      </c>
      <c r="L12" s="2" t="s">
        <v>2</v>
      </c>
      <c r="M12" s="116">
        <f t="shared" si="2"/>
        <v>0</v>
      </c>
    </row>
    <row r="13" spans="1:14" x14ac:dyDescent="0.25">
      <c r="A13" s="87"/>
      <c r="B13" s="7"/>
      <c r="C13" s="2" t="s">
        <v>1</v>
      </c>
      <c r="D13" s="7"/>
      <c r="E13" s="2" t="s">
        <v>2</v>
      </c>
      <c r="F13" s="3">
        <f t="shared" si="0"/>
        <v>0</v>
      </c>
      <c r="G13" s="2" t="s">
        <v>1</v>
      </c>
      <c r="H13" s="7"/>
      <c r="I13" s="3">
        <f t="shared" si="1"/>
        <v>0</v>
      </c>
      <c r="J13" s="2" t="s">
        <v>5</v>
      </c>
      <c r="K13" s="2">
        <v>525</v>
      </c>
      <c r="L13" s="2" t="s">
        <v>2</v>
      </c>
      <c r="M13" s="116">
        <f t="shared" si="2"/>
        <v>0</v>
      </c>
    </row>
    <row r="14" spans="1:14" x14ac:dyDescent="0.25">
      <c r="A14" s="87"/>
      <c r="B14" s="7"/>
      <c r="C14" s="2" t="s">
        <v>1</v>
      </c>
      <c r="D14" s="7"/>
      <c r="E14" s="2" t="s">
        <v>2</v>
      </c>
      <c r="F14" s="3">
        <f t="shared" si="0"/>
        <v>0</v>
      </c>
      <c r="G14" s="2" t="s">
        <v>1</v>
      </c>
      <c r="H14" s="7"/>
      <c r="I14" s="3">
        <f t="shared" si="1"/>
        <v>0</v>
      </c>
      <c r="J14" s="2" t="s">
        <v>5</v>
      </c>
      <c r="K14" s="2">
        <v>525</v>
      </c>
      <c r="L14" s="2" t="s">
        <v>2</v>
      </c>
      <c r="M14" s="116">
        <f t="shared" si="2"/>
        <v>0</v>
      </c>
    </row>
    <row r="15" spans="1:14" x14ac:dyDescent="0.25">
      <c r="A15" s="87"/>
      <c r="B15" s="7"/>
      <c r="C15" s="2" t="s">
        <v>1</v>
      </c>
      <c r="D15" s="7"/>
      <c r="E15" s="2" t="s">
        <v>2</v>
      </c>
      <c r="F15" s="3">
        <f t="shared" si="0"/>
        <v>0</v>
      </c>
      <c r="G15" s="2" t="s">
        <v>1</v>
      </c>
      <c r="H15" s="7"/>
      <c r="I15" s="3">
        <f t="shared" si="1"/>
        <v>0</v>
      </c>
      <c r="J15" s="2" t="s">
        <v>5</v>
      </c>
      <c r="K15" s="2">
        <v>525</v>
      </c>
      <c r="L15" s="2" t="s">
        <v>2</v>
      </c>
      <c r="M15" s="116">
        <f t="shared" si="2"/>
        <v>0</v>
      </c>
    </row>
    <row r="16" spans="1:14" x14ac:dyDescent="0.25">
      <c r="A16" s="87"/>
      <c r="B16" s="7"/>
      <c r="C16" s="2" t="s">
        <v>1</v>
      </c>
      <c r="D16" s="7"/>
      <c r="E16" s="2" t="s">
        <v>2</v>
      </c>
      <c r="F16" s="3">
        <f t="shared" si="0"/>
        <v>0</v>
      </c>
      <c r="G16" s="2" t="s">
        <v>1</v>
      </c>
      <c r="H16" s="7"/>
      <c r="I16" s="3">
        <f t="shared" si="1"/>
        <v>0</v>
      </c>
      <c r="J16" s="2" t="s">
        <v>5</v>
      </c>
      <c r="K16" s="2">
        <v>525</v>
      </c>
      <c r="L16" s="2" t="s">
        <v>2</v>
      </c>
      <c r="M16" s="116">
        <f t="shared" si="2"/>
        <v>0</v>
      </c>
    </row>
    <row r="17" spans="1:14" x14ac:dyDescent="0.25">
      <c r="A17" s="87"/>
      <c r="B17" s="7"/>
      <c r="C17" s="2" t="s">
        <v>1</v>
      </c>
      <c r="D17" s="7"/>
      <c r="E17" s="2" t="s">
        <v>2</v>
      </c>
      <c r="F17" s="3">
        <f t="shared" si="0"/>
        <v>0</v>
      </c>
      <c r="G17" s="2" t="s">
        <v>1</v>
      </c>
      <c r="H17" s="7"/>
      <c r="I17" s="3">
        <f t="shared" si="1"/>
        <v>0</v>
      </c>
      <c r="J17" s="2" t="s">
        <v>5</v>
      </c>
      <c r="K17" s="2">
        <v>525</v>
      </c>
      <c r="L17" s="2" t="s">
        <v>2</v>
      </c>
      <c r="M17" s="116">
        <f t="shared" si="2"/>
        <v>0</v>
      </c>
    </row>
    <row r="18" spans="1:14" x14ac:dyDescent="0.25">
      <c r="A18" s="87"/>
      <c r="B18" s="7"/>
      <c r="C18" s="2" t="s">
        <v>1</v>
      </c>
      <c r="D18" s="7"/>
      <c r="E18" s="2" t="s">
        <v>2</v>
      </c>
      <c r="F18" s="3">
        <f t="shared" si="0"/>
        <v>0</v>
      </c>
      <c r="G18" s="2" t="s">
        <v>1</v>
      </c>
      <c r="H18" s="7"/>
      <c r="I18" s="3">
        <f t="shared" si="1"/>
        <v>0</v>
      </c>
      <c r="J18" s="2" t="s">
        <v>5</v>
      </c>
      <c r="K18" s="2">
        <v>525</v>
      </c>
      <c r="L18" s="2" t="s">
        <v>2</v>
      </c>
      <c r="M18" s="116">
        <f t="shared" si="2"/>
        <v>0</v>
      </c>
    </row>
    <row r="19" spans="1:14" x14ac:dyDescent="0.25">
      <c r="A19" s="87"/>
      <c r="B19" s="7"/>
      <c r="C19" s="2" t="s">
        <v>1</v>
      </c>
      <c r="D19" s="7"/>
      <c r="E19" s="2" t="s">
        <v>2</v>
      </c>
      <c r="F19" s="3">
        <f t="shared" si="0"/>
        <v>0</v>
      </c>
      <c r="G19" s="2" t="s">
        <v>1</v>
      </c>
      <c r="H19" s="7"/>
      <c r="I19" s="3">
        <f t="shared" si="1"/>
        <v>0</v>
      </c>
      <c r="J19" s="2" t="s">
        <v>5</v>
      </c>
      <c r="K19" s="2">
        <v>525</v>
      </c>
      <c r="L19" s="2" t="s">
        <v>2</v>
      </c>
      <c r="M19" s="116">
        <f t="shared" si="2"/>
        <v>0</v>
      </c>
    </row>
    <row r="20" spans="1:14" x14ac:dyDescent="0.25">
      <c r="A20" s="87"/>
      <c r="B20" s="7"/>
      <c r="C20" s="2" t="s">
        <v>1</v>
      </c>
      <c r="D20" s="7"/>
      <c r="E20" s="2" t="s">
        <v>2</v>
      </c>
      <c r="F20" s="3">
        <f t="shared" si="0"/>
        <v>0</v>
      </c>
      <c r="G20" s="2" t="s">
        <v>1</v>
      </c>
      <c r="H20" s="7"/>
      <c r="I20" s="3">
        <f t="shared" si="1"/>
        <v>0</v>
      </c>
      <c r="J20" s="2" t="s">
        <v>5</v>
      </c>
      <c r="K20" s="2">
        <v>525</v>
      </c>
      <c r="L20" s="2" t="s">
        <v>2</v>
      </c>
      <c r="M20" s="116">
        <f t="shared" si="2"/>
        <v>0</v>
      </c>
    </row>
    <row r="21" spans="1:14" x14ac:dyDescent="0.25">
      <c r="A21" s="87"/>
      <c r="B21" s="7"/>
      <c r="C21" s="2" t="s">
        <v>1</v>
      </c>
      <c r="D21" s="7"/>
      <c r="E21" s="2" t="s">
        <v>2</v>
      </c>
      <c r="F21" s="3">
        <f t="shared" si="0"/>
        <v>0</v>
      </c>
      <c r="G21" s="2" t="s">
        <v>1</v>
      </c>
      <c r="H21" s="7"/>
      <c r="I21" s="3">
        <f t="shared" si="1"/>
        <v>0</v>
      </c>
      <c r="J21" s="2" t="s">
        <v>5</v>
      </c>
      <c r="K21" s="2">
        <v>525</v>
      </c>
      <c r="L21" s="2" t="s">
        <v>2</v>
      </c>
      <c r="M21" s="116">
        <f t="shared" si="2"/>
        <v>0</v>
      </c>
    </row>
    <row r="22" spans="1:14" x14ac:dyDescent="0.25">
      <c r="A22" s="87"/>
      <c r="B22" s="7"/>
      <c r="C22" s="2" t="s">
        <v>1</v>
      </c>
      <c r="D22" s="7"/>
      <c r="E22" s="2" t="s">
        <v>2</v>
      </c>
      <c r="F22" s="3">
        <f t="shared" si="0"/>
        <v>0</v>
      </c>
      <c r="G22" s="2" t="s">
        <v>1</v>
      </c>
      <c r="H22" s="7"/>
      <c r="I22" s="3">
        <f t="shared" si="1"/>
        <v>0</v>
      </c>
      <c r="J22" s="2" t="s">
        <v>5</v>
      </c>
      <c r="K22" s="2">
        <v>525</v>
      </c>
      <c r="L22" s="2" t="s">
        <v>2</v>
      </c>
      <c r="M22" s="116">
        <f t="shared" si="2"/>
        <v>0</v>
      </c>
    </row>
    <row r="23" spans="1:14" x14ac:dyDescent="0.25">
      <c r="A23" s="87"/>
      <c r="B23" s="7"/>
      <c r="C23" s="2" t="s">
        <v>1</v>
      </c>
      <c r="D23" s="7"/>
      <c r="E23" s="2" t="s">
        <v>2</v>
      </c>
      <c r="F23" s="3">
        <f t="shared" si="0"/>
        <v>0</v>
      </c>
      <c r="G23" s="2" t="s">
        <v>1</v>
      </c>
      <c r="H23" s="7"/>
      <c r="I23" s="3">
        <f t="shared" si="1"/>
        <v>0</v>
      </c>
      <c r="J23" s="2" t="s">
        <v>5</v>
      </c>
      <c r="K23" s="2">
        <v>525</v>
      </c>
      <c r="L23" s="2" t="s">
        <v>2</v>
      </c>
      <c r="M23" s="116">
        <f t="shared" si="2"/>
        <v>0</v>
      </c>
    </row>
    <row r="24" spans="1:14" x14ac:dyDescent="0.25">
      <c r="A24" s="87"/>
      <c r="B24" s="7"/>
      <c r="C24" s="2" t="s">
        <v>1</v>
      </c>
      <c r="D24" s="7"/>
      <c r="E24" s="2" t="s">
        <v>2</v>
      </c>
      <c r="F24" s="3">
        <f t="shared" si="0"/>
        <v>0</v>
      </c>
      <c r="G24" s="2" t="s">
        <v>1</v>
      </c>
      <c r="H24" s="7"/>
      <c r="I24" s="3">
        <f t="shared" si="1"/>
        <v>0</v>
      </c>
      <c r="J24" s="2" t="s">
        <v>5</v>
      </c>
      <c r="K24" s="2">
        <v>525</v>
      </c>
      <c r="L24" s="2" t="s">
        <v>2</v>
      </c>
      <c r="M24" s="116">
        <f t="shared" si="2"/>
        <v>0</v>
      </c>
    </row>
    <row r="25" spans="1:14" x14ac:dyDescent="0.25">
      <c r="A25" s="87"/>
      <c r="B25" s="7"/>
      <c r="C25" s="2" t="s">
        <v>1</v>
      </c>
      <c r="D25" s="7"/>
      <c r="E25" s="2" t="s">
        <v>2</v>
      </c>
      <c r="F25" s="3">
        <f t="shared" si="0"/>
        <v>0</v>
      </c>
      <c r="G25" s="2" t="s">
        <v>1</v>
      </c>
      <c r="H25" s="7"/>
      <c r="I25" s="3">
        <f t="shared" si="1"/>
        <v>0</v>
      </c>
      <c r="J25" s="2" t="s">
        <v>5</v>
      </c>
      <c r="K25" s="2">
        <v>525</v>
      </c>
      <c r="L25" s="2" t="s">
        <v>2</v>
      </c>
      <c r="M25" s="116">
        <f t="shared" si="2"/>
        <v>0</v>
      </c>
    </row>
    <row r="26" spans="1:14" x14ac:dyDescent="0.25">
      <c r="A26" s="84"/>
    </row>
    <row r="27" spans="1:14" x14ac:dyDescent="0.25">
      <c r="A27" s="8" t="s">
        <v>7</v>
      </c>
      <c r="B27" s="9">
        <f>SUM(B2:B25)</f>
        <v>146</v>
      </c>
      <c r="D27" s="9">
        <f>SUM(D2:D25)</f>
        <v>16.3</v>
      </c>
      <c r="F27" s="9">
        <f>SUM(F2:F25)</f>
        <v>252</v>
      </c>
      <c r="I27" s="9">
        <f>SUM(I2:I25)</f>
        <v>8232.7999999999993</v>
      </c>
      <c r="M27" s="117">
        <f>SUM(M2:M25)</f>
        <v>15.681523809523808</v>
      </c>
      <c r="N27" s="118">
        <f>SUM(N2:N25)</f>
        <v>78470.345142857142</v>
      </c>
    </row>
  </sheetData>
  <pageMargins left="0.17" right="0.17" top="0.75" bottom="0.17" header="0.3" footer="0.17"/>
  <pageSetup orientation="landscape" r:id="rId1"/>
  <headerFooter>
    <oddHeader>&amp;C&amp;"-,Bold"Daily Census FTES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A4" sqref="A4"/>
    </sheetView>
  </sheetViews>
  <sheetFormatPr defaultRowHeight="15" x14ac:dyDescent="0.25"/>
  <cols>
    <col min="1" max="1" width="15.42578125" customWidth="1"/>
    <col min="2" max="2" width="6.5703125" style="2" customWidth="1"/>
    <col min="3" max="3" width="7.5703125" style="2" bestFit="1" customWidth="1"/>
    <col min="4" max="4" width="5.7109375" style="2" customWidth="1"/>
    <col min="5" max="5" width="7.85546875" style="2" bestFit="1" customWidth="1"/>
    <col min="6" max="6" width="5.7109375" style="2" customWidth="1"/>
    <col min="7" max="7" width="8.85546875" style="2" bestFit="1" customWidth="1"/>
    <col min="8" max="8" width="5.7109375" customWidth="1"/>
    <col min="9" max="9" width="10.7109375" style="2" bestFit="1" customWidth="1"/>
    <col min="10" max="10" width="5.7109375" customWidth="1"/>
    <col min="11" max="11" width="6" style="3" bestFit="1" customWidth="1"/>
    <col min="12" max="12" width="5.7109375" customWidth="1"/>
    <col min="13" max="13" width="9.28515625" bestFit="1" customWidth="1"/>
    <col min="14" max="14" width="9.140625" style="3"/>
    <col min="15" max="15" width="5.7109375" style="2" customWidth="1"/>
    <col min="16" max="16" width="4" style="2" bestFit="1" customWidth="1"/>
    <col min="17" max="17" width="5.7109375" customWidth="1"/>
    <col min="18" max="18" width="9.140625" style="2"/>
    <col min="19" max="19" width="15.28515625" style="80" customWidth="1"/>
  </cols>
  <sheetData>
    <row r="1" spans="1:19" ht="75" x14ac:dyDescent="0.25">
      <c r="A1" s="10" t="s">
        <v>53</v>
      </c>
      <c r="B1" s="10" t="s">
        <v>43</v>
      </c>
      <c r="C1" s="10" t="s">
        <v>44</v>
      </c>
      <c r="D1" s="1"/>
      <c r="E1" s="10" t="s">
        <v>46</v>
      </c>
      <c r="F1" s="1"/>
      <c r="G1" s="1" t="s">
        <v>48</v>
      </c>
      <c r="I1" s="10" t="s">
        <v>10</v>
      </c>
      <c r="K1" s="3" t="s">
        <v>8</v>
      </c>
      <c r="M1" s="1" t="s">
        <v>47</v>
      </c>
      <c r="N1" s="3" t="s">
        <v>4</v>
      </c>
      <c r="R1" s="1" t="s">
        <v>45</v>
      </c>
      <c r="S1" s="79" t="s">
        <v>49</v>
      </c>
    </row>
    <row r="2" spans="1:19" x14ac:dyDescent="0.25">
      <c r="A2" s="87" t="s">
        <v>54</v>
      </c>
      <c r="B2" s="7">
        <v>10</v>
      </c>
      <c r="C2" s="7">
        <v>20</v>
      </c>
      <c r="D2" s="2" t="s">
        <v>1</v>
      </c>
      <c r="E2" s="81">
        <v>0.8</v>
      </c>
      <c r="F2" s="2" t="s">
        <v>2</v>
      </c>
      <c r="G2" s="78">
        <f>C2*E2</f>
        <v>16</v>
      </c>
      <c r="H2" s="2" t="s">
        <v>1</v>
      </c>
      <c r="I2" s="7">
        <v>3</v>
      </c>
      <c r="J2" s="2" t="s">
        <v>2</v>
      </c>
      <c r="K2" s="3">
        <f>G2*I2</f>
        <v>48</v>
      </c>
      <c r="L2" s="2" t="s">
        <v>1</v>
      </c>
      <c r="M2" s="7">
        <v>17</v>
      </c>
      <c r="N2" s="3">
        <f>K2*M2</f>
        <v>816</v>
      </c>
      <c r="O2" s="2" t="s">
        <v>5</v>
      </c>
      <c r="P2" s="2">
        <v>525</v>
      </c>
      <c r="Q2" s="2" t="s">
        <v>2</v>
      </c>
      <c r="R2" s="2">
        <f>N2/525</f>
        <v>1.5542857142857143</v>
      </c>
      <c r="S2" s="82">
        <f>ROUNDUP(B2/R2,0)</f>
        <v>7</v>
      </c>
    </row>
    <row r="3" spans="1:19" x14ac:dyDescent="0.25">
      <c r="A3" s="87" t="s">
        <v>55</v>
      </c>
      <c r="B3" s="7">
        <v>15</v>
      </c>
      <c r="C3" s="7">
        <v>30</v>
      </c>
      <c r="D3" s="2" t="s">
        <v>1</v>
      </c>
      <c r="E3" s="81">
        <v>0.65</v>
      </c>
      <c r="F3" s="2" t="s">
        <v>2</v>
      </c>
      <c r="G3" s="78">
        <f t="shared" ref="G3:G25" si="0">C3*E3</f>
        <v>19.5</v>
      </c>
      <c r="H3" s="2" t="s">
        <v>1</v>
      </c>
      <c r="I3" s="7">
        <v>3</v>
      </c>
      <c r="J3" s="2" t="s">
        <v>2</v>
      </c>
      <c r="K3" s="3">
        <f t="shared" ref="K3:K25" si="1">G3*I3</f>
        <v>58.5</v>
      </c>
      <c r="L3" s="2" t="s">
        <v>1</v>
      </c>
      <c r="M3" s="7">
        <v>17</v>
      </c>
      <c r="N3" s="3">
        <f t="shared" ref="N3:N25" si="2">K3*M3</f>
        <v>994.5</v>
      </c>
      <c r="O3" s="2" t="s">
        <v>5</v>
      </c>
      <c r="P3" s="2">
        <v>525</v>
      </c>
      <c r="Q3" s="2" t="s">
        <v>2</v>
      </c>
      <c r="R3" s="2">
        <f t="shared" ref="R3:R25" si="3">N3/525</f>
        <v>1.8942857142857144</v>
      </c>
      <c r="S3" s="82">
        <f t="shared" ref="S3:S25" si="4">ROUNDUP(B3/R3,0)</f>
        <v>8</v>
      </c>
    </row>
    <row r="4" spans="1:19" x14ac:dyDescent="0.25">
      <c r="A4" s="87"/>
      <c r="B4" s="7"/>
      <c r="C4" s="7"/>
      <c r="D4" s="2" t="s">
        <v>1</v>
      </c>
      <c r="E4" s="81"/>
      <c r="F4" s="2" t="s">
        <v>2</v>
      </c>
      <c r="G4" s="78">
        <f t="shared" si="0"/>
        <v>0</v>
      </c>
      <c r="H4" s="2" t="s">
        <v>1</v>
      </c>
      <c r="I4" s="7"/>
      <c r="J4" s="2" t="s">
        <v>2</v>
      </c>
      <c r="K4" s="3">
        <f t="shared" si="1"/>
        <v>0</v>
      </c>
      <c r="L4" s="2" t="s">
        <v>1</v>
      </c>
      <c r="M4" s="7"/>
      <c r="N4" s="3">
        <f t="shared" si="2"/>
        <v>0</v>
      </c>
      <c r="O4" s="2" t="s">
        <v>5</v>
      </c>
      <c r="P4" s="2">
        <v>525</v>
      </c>
      <c r="Q4" s="2" t="s">
        <v>2</v>
      </c>
      <c r="R4" s="2">
        <f t="shared" si="3"/>
        <v>0</v>
      </c>
      <c r="S4" s="82" t="e">
        <f t="shared" si="4"/>
        <v>#DIV/0!</v>
      </c>
    </row>
    <row r="5" spans="1:19" x14ac:dyDescent="0.25">
      <c r="A5" s="87"/>
      <c r="B5" s="7"/>
      <c r="C5" s="7"/>
      <c r="D5" s="2" t="s">
        <v>1</v>
      </c>
      <c r="E5" s="81"/>
      <c r="F5" s="2" t="s">
        <v>2</v>
      </c>
      <c r="G5" s="78">
        <f t="shared" si="0"/>
        <v>0</v>
      </c>
      <c r="H5" s="2" t="s">
        <v>1</v>
      </c>
      <c r="I5" s="7"/>
      <c r="J5" s="2" t="s">
        <v>2</v>
      </c>
      <c r="K5" s="3">
        <f t="shared" si="1"/>
        <v>0</v>
      </c>
      <c r="L5" s="2" t="s">
        <v>1</v>
      </c>
      <c r="M5" s="7"/>
      <c r="N5" s="3">
        <f t="shared" si="2"/>
        <v>0</v>
      </c>
      <c r="O5" s="2" t="s">
        <v>5</v>
      </c>
      <c r="P5" s="2">
        <v>525</v>
      </c>
      <c r="Q5" s="2" t="s">
        <v>2</v>
      </c>
      <c r="R5" s="2">
        <f t="shared" si="3"/>
        <v>0</v>
      </c>
      <c r="S5" s="82" t="e">
        <f t="shared" si="4"/>
        <v>#DIV/0!</v>
      </c>
    </row>
    <row r="6" spans="1:19" x14ac:dyDescent="0.25">
      <c r="A6" s="87"/>
      <c r="B6" s="7"/>
      <c r="C6" s="7"/>
      <c r="D6" s="2" t="s">
        <v>1</v>
      </c>
      <c r="E6" s="81"/>
      <c r="F6" s="2" t="s">
        <v>2</v>
      </c>
      <c r="G6" s="78">
        <f t="shared" si="0"/>
        <v>0</v>
      </c>
      <c r="H6" s="2" t="s">
        <v>1</v>
      </c>
      <c r="I6" s="7"/>
      <c r="J6" s="2" t="s">
        <v>2</v>
      </c>
      <c r="K6" s="3">
        <f t="shared" si="1"/>
        <v>0</v>
      </c>
      <c r="L6" s="2" t="s">
        <v>1</v>
      </c>
      <c r="M6" s="7"/>
      <c r="N6" s="3">
        <f t="shared" si="2"/>
        <v>0</v>
      </c>
      <c r="O6" s="2" t="s">
        <v>5</v>
      </c>
      <c r="P6" s="2">
        <v>525</v>
      </c>
      <c r="Q6" s="2" t="s">
        <v>2</v>
      </c>
      <c r="R6" s="2">
        <f t="shared" si="3"/>
        <v>0</v>
      </c>
      <c r="S6" s="82" t="e">
        <f t="shared" si="4"/>
        <v>#DIV/0!</v>
      </c>
    </row>
    <row r="7" spans="1:19" x14ac:dyDescent="0.25">
      <c r="A7" s="87"/>
      <c r="B7" s="7"/>
      <c r="C7" s="7"/>
      <c r="D7" s="2" t="s">
        <v>1</v>
      </c>
      <c r="E7" s="81"/>
      <c r="F7" s="2" t="s">
        <v>2</v>
      </c>
      <c r="G7" s="78">
        <f t="shared" si="0"/>
        <v>0</v>
      </c>
      <c r="H7" s="2" t="s">
        <v>1</v>
      </c>
      <c r="I7" s="7"/>
      <c r="J7" s="2" t="s">
        <v>2</v>
      </c>
      <c r="K7" s="3">
        <f t="shared" si="1"/>
        <v>0</v>
      </c>
      <c r="L7" s="2" t="s">
        <v>1</v>
      </c>
      <c r="M7" s="7"/>
      <c r="N7" s="3">
        <f t="shared" si="2"/>
        <v>0</v>
      </c>
      <c r="O7" s="2" t="s">
        <v>5</v>
      </c>
      <c r="P7" s="2">
        <v>525</v>
      </c>
      <c r="Q7" s="2" t="s">
        <v>2</v>
      </c>
      <c r="R7" s="2">
        <f t="shared" si="3"/>
        <v>0</v>
      </c>
      <c r="S7" s="82" t="e">
        <f t="shared" si="4"/>
        <v>#DIV/0!</v>
      </c>
    </row>
    <row r="8" spans="1:19" x14ac:dyDescent="0.25">
      <c r="A8" s="87"/>
      <c r="B8" s="7"/>
      <c r="C8" s="7"/>
      <c r="D8" s="2" t="s">
        <v>1</v>
      </c>
      <c r="E8" s="81"/>
      <c r="F8" s="2" t="s">
        <v>2</v>
      </c>
      <c r="G8" s="78">
        <f t="shared" si="0"/>
        <v>0</v>
      </c>
      <c r="H8" s="2" t="s">
        <v>1</v>
      </c>
      <c r="I8" s="7"/>
      <c r="J8" s="2" t="s">
        <v>2</v>
      </c>
      <c r="K8" s="3">
        <f t="shared" si="1"/>
        <v>0</v>
      </c>
      <c r="L8" s="2" t="s">
        <v>1</v>
      </c>
      <c r="M8" s="7"/>
      <c r="N8" s="3">
        <f t="shared" si="2"/>
        <v>0</v>
      </c>
      <c r="O8" s="2" t="s">
        <v>5</v>
      </c>
      <c r="P8" s="2">
        <v>525</v>
      </c>
      <c r="Q8" s="2" t="s">
        <v>2</v>
      </c>
      <c r="R8" s="2">
        <f t="shared" si="3"/>
        <v>0</v>
      </c>
      <c r="S8" s="82" t="e">
        <f t="shared" si="4"/>
        <v>#DIV/0!</v>
      </c>
    </row>
    <row r="9" spans="1:19" x14ac:dyDescent="0.25">
      <c r="A9" s="87"/>
      <c r="B9" s="7"/>
      <c r="C9" s="7"/>
      <c r="D9" s="2" t="s">
        <v>1</v>
      </c>
      <c r="E9" s="81"/>
      <c r="F9" s="2" t="s">
        <v>2</v>
      </c>
      <c r="G9" s="78">
        <f t="shared" si="0"/>
        <v>0</v>
      </c>
      <c r="H9" s="2" t="s">
        <v>1</v>
      </c>
      <c r="I9" s="7"/>
      <c r="J9" s="2" t="s">
        <v>2</v>
      </c>
      <c r="K9" s="3">
        <f t="shared" si="1"/>
        <v>0</v>
      </c>
      <c r="L9" s="2" t="s">
        <v>1</v>
      </c>
      <c r="M9" s="7"/>
      <c r="N9" s="3">
        <f t="shared" si="2"/>
        <v>0</v>
      </c>
      <c r="O9" s="2" t="s">
        <v>5</v>
      </c>
      <c r="P9" s="2">
        <v>525</v>
      </c>
      <c r="Q9" s="2" t="s">
        <v>2</v>
      </c>
      <c r="R9" s="2">
        <f t="shared" si="3"/>
        <v>0</v>
      </c>
      <c r="S9" s="82" t="e">
        <f t="shared" si="4"/>
        <v>#DIV/0!</v>
      </c>
    </row>
    <row r="10" spans="1:19" x14ac:dyDescent="0.25">
      <c r="A10" s="87"/>
      <c r="B10" s="7"/>
      <c r="C10" s="7"/>
      <c r="D10" s="2" t="s">
        <v>1</v>
      </c>
      <c r="E10" s="81"/>
      <c r="F10" s="2" t="s">
        <v>2</v>
      </c>
      <c r="G10" s="78">
        <f t="shared" si="0"/>
        <v>0</v>
      </c>
      <c r="H10" s="2" t="s">
        <v>1</v>
      </c>
      <c r="I10" s="7"/>
      <c r="J10" s="2" t="s">
        <v>2</v>
      </c>
      <c r="K10" s="3">
        <f t="shared" si="1"/>
        <v>0</v>
      </c>
      <c r="L10" s="2" t="s">
        <v>1</v>
      </c>
      <c r="M10" s="7"/>
      <c r="N10" s="3">
        <f t="shared" si="2"/>
        <v>0</v>
      </c>
      <c r="O10" s="2" t="s">
        <v>5</v>
      </c>
      <c r="P10" s="2">
        <v>525</v>
      </c>
      <c r="Q10" s="2" t="s">
        <v>2</v>
      </c>
      <c r="R10" s="2">
        <f t="shared" si="3"/>
        <v>0</v>
      </c>
      <c r="S10" s="82" t="e">
        <f t="shared" si="4"/>
        <v>#DIV/0!</v>
      </c>
    </row>
    <row r="11" spans="1:19" x14ac:dyDescent="0.25">
      <c r="A11" s="87"/>
      <c r="B11" s="7"/>
      <c r="C11" s="7"/>
      <c r="D11" s="2" t="s">
        <v>1</v>
      </c>
      <c r="E11" s="81"/>
      <c r="F11" s="2" t="s">
        <v>2</v>
      </c>
      <c r="G11" s="78">
        <f t="shared" si="0"/>
        <v>0</v>
      </c>
      <c r="H11" s="2" t="s">
        <v>1</v>
      </c>
      <c r="I11" s="7"/>
      <c r="J11" s="2" t="s">
        <v>2</v>
      </c>
      <c r="K11" s="3">
        <f t="shared" si="1"/>
        <v>0</v>
      </c>
      <c r="L11" s="2" t="s">
        <v>1</v>
      </c>
      <c r="M11" s="7"/>
      <c r="N11" s="3">
        <f t="shared" si="2"/>
        <v>0</v>
      </c>
      <c r="O11" s="2" t="s">
        <v>5</v>
      </c>
      <c r="P11" s="2">
        <v>525</v>
      </c>
      <c r="Q11" s="2" t="s">
        <v>2</v>
      </c>
      <c r="R11" s="2">
        <f t="shared" si="3"/>
        <v>0</v>
      </c>
      <c r="S11" s="82" t="e">
        <f t="shared" si="4"/>
        <v>#DIV/0!</v>
      </c>
    </row>
    <row r="12" spans="1:19" x14ac:dyDescent="0.25">
      <c r="A12" s="87"/>
      <c r="B12" s="7"/>
      <c r="C12" s="7"/>
      <c r="D12" s="2" t="s">
        <v>1</v>
      </c>
      <c r="E12" s="81"/>
      <c r="F12" s="2" t="s">
        <v>2</v>
      </c>
      <c r="G12" s="78">
        <f t="shared" si="0"/>
        <v>0</v>
      </c>
      <c r="H12" s="2" t="s">
        <v>1</v>
      </c>
      <c r="I12" s="7"/>
      <c r="J12" s="2" t="s">
        <v>2</v>
      </c>
      <c r="K12" s="3">
        <f t="shared" si="1"/>
        <v>0</v>
      </c>
      <c r="L12" s="2" t="s">
        <v>1</v>
      </c>
      <c r="M12" s="7"/>
      <c r="N12" s="3">
        <f t="shared" si="2"/>
        <v>0</v>
      </c>
      <c r="O12" s="2" t="s">
        <v>5</v>
      </c>
      <c r="P12" s="2">
        <v>525</v>
      </c>
      <c r="Q12" s="2" t="s">
        <v>2</v>
      </c>
      <c r="R12" s="2">
        <f t="shared" si="3"/>
        <v>0</v>
      </c>
      <c r="S12" s="82" t="e">
        <f t="shared" si="4"/>
        <v>#DIV/0!</v>
      </c>
    </row>
    <row r="13" spans="1:19" x14ac:dyDescent="0.25">
      <c r="A13" s="87"/>
      <c r="B13" s="7"/>
      <c r="C13" s="7"/>
      <c r="D13" s="2" t="s">
        <v>1</v>
      </c>
      <c r="E13" s="81"/>
      <c r="F13" s="2" t="s">
        <v>2</v>
      </c>
      <c r="G13" s="78">
        <f t="shared" si="0"/>
        <v>0</v>
      </c>
      <c r="H13" s="2" t="s">
        <v>1</v>
      </c>
      <c r="I13" s="7"/>
      <c r="J13" s="2" t="s">
        <v>2</v>
      </c>
      <c r="K13" s="3">
        <f t="shared" si="1"/>
        <v>0</v>
      </c>
      <c r="L13" s="2" t="s">
        <v>1</v>
      </c>
      <c r="M13" s="7"/>
      <c r="N13" s="3">
        <f t="shared" si="2"/>
        <v>0</v>
      </c>
      <c r="O13" s="2" t="s">
        <v>5</v>
      </c>
      <c r="P13" s="2">
        <v>525</v>
      </c>
      <c r="Q13" s="2" t="s">
        <v>2</v>
      </c>
      <c r="R13" s="2">
        <f t="shared" si="3"/>
        <v>0</v>
      </c>
      <c r="S13" s="82" t="e">
        <f t="shared" si="4"/>
        <v>#DIV/0!</v>
      </c>
    </row>
    <row r="14" spans="1:19" x14ac:dyDescent="0.25">
      <c r="A14" s="87"/>
      <c r="B14" s="7"/>
      <c r="C14" s="7"/>
      <c r="D14" s="2" t="s">
        <v>1</v>
      </c>
      <c r="E14" s="81"/>
      <c r="F14" s="2" t="s">
        <v>2</v>
      </c>
      <c r="G14" s="78">
        <f t="shared" si="0"/>
        <v>0</v>
      </c>
      <c r="H14" s="2" t="s">
        <v>1</v>
      </c>
      <c r="I14" s="7"/>
      <c r="J14" s="2" t="s">
        <v>2</v>
      </c>
      <c r="K14" s="3">
        <f t="shared" si="1"/>
        <v>0</v>
      </c>
      <c r="L14" s="2" t="s">
        <v>1</v>
      </c>
      <c r="M14" s="7"/>
      <c r="N14" s="3">
        <f t="shared" si="2"/>
        <v>0</v>
      </c>
      <c r="O14" s="2" t="s">
        <v>5</v>
      </c>
      <c r="P14" s="2">
        <v>525</v>
      </c>
      <c r="Q14" s="2" t="s">
        <v>2</v>
      </c>
      <c r="R14" s="2">
        <f t="shared" si="3"/>
        <v>0</v>
      </c>
      <c r="S14" s="82" t="e">
        <f t="shared" si="4"/>
        <v>#DIV/0!</v>
      </c>
    </row>
    <row r="15" spans="1:19" x14ac:dyDescent="0.25">
      <c r="A15" s="87"/>
      <c r="B15" s="7"/>
      <c r="C15" s="7"/>
      <c r="D15" s="2" t="s">
        <v>1</v>
      </c>
      <c r="E15" s="81"/>
      <c r="F15" s="2" t="s">
        <v>2</v>
      </c>
      <c r="G15" s="78">
        <f t="shared" si="0"/>
        <v>0</v>
      </c>
      <c r="H15" s="2" t="s">
        <v>1</v>
      </c>
      <c r="I15" s="7"/>
      <c r="J15" s="2" t="s">
        <v>2</v>
      </c>
      <c r="K15" s="3">
        <f t="shared" si="1"/>
        <v>0</v>
      </c>
      <c r="L15" s="2" t="s">
        <v>1</v>
      </c>
      <c r="M15" s="7"/>
      <c r="N15" s="3">
        <f t="shared" si="2"/>
        <v>0</v>
      </c>
      <c r="O15" s="2" t="s">
        <v>5</v>
      </c>
      <c r="P15" s="2">
        <v>525</v>
      </c>
      <c r="Q15" s="2" t="s">
        <v>2</v>
      </c>
      <c r="R15" s="2">
        <f t="shared" si="3"/>
        <v>0</v>
      </c>
      <c r="S15" s="82" t="e">
        <f t="shared" si="4"/>
        <v>#DIV/0!</v>
      </c>
    </row>
    <row r="16" spans="1:19" x14ac:dyDescent="0.25">
      <c r="A16" s="87"/>
      <c r="B16" s="7"/>
      <c r="C16" s="7"/>
      <c r="D16" s="2" t="s">
        <v>1</v>
      </c>
      <c r="E16" s="81"/>
      <c r="F16" s="2" t="s">
        <v>2</v>
      </c>
      <c r="G16" s="78">
        <f t="shared" si="0"/>
        <v>0</v>
      </c>
      <c r="H16" s="2" t="s">
        <v>1</v>
      </c>
      <c r="I16" s="7"/>
      <c r="J16" s="2" t="s">
        <v>2</v>
      </c>
      <c r="K16" s="3">
        <f t="shared" si="1"/>
        <v>0</v>
      </c>
      <c r="L16" s="2" t="s">
        <v>1</v>
      </c>
      <c r="M16" s="7"/>
      <c r="N16" s="3">
        <f t="shared" si="2"/>
        <v>0</v>
      </c>
      <c r="O16" s="2" t="s">
        <v>5</v>
      </c>
      <c r="P16" s="2">
        <v>525</v>
      </c>
      <c r="Q16" s="2" t="s">
        <v>2</v>
      </c>
      <c r="R16" s="2">
        <f t="shared" si="3"/>
        <v>0</v>
      </c>
      <c r="S16" s="82" t="e">
        <f t="shared" si="4"/>
        <v>#DIV/0!</v>
      </c>
    </row>
    <row r="17" spans="1:19" x14ac:dyDescent="0.25">
      <c r="A17" s="87"/>
      <c r="B17" s="7"/>
      <c r="C17" s="7"/>
      <c r="D17" s="2" t="s">
        <v>1</v>
      </c>
      <c r="E17" s="81"/>
      <c r="F17" s="2" t="s">
        <v>2</v>
      </c>
      <c r="G17" s="78">
        <f t="shared" si="0"/>
        <v>0</v>
      </c>
      <c r="H17" s="2" t="s">
        <v>1</v>
      </c>
      <c r="I17" s="7"/>
      <c r="J17" s="2" t="s">
        <v>2</v>
      </c>
      <c r="K17" s="3">
        <f t="shared" si="1"/>
        <v>0</v>
      </c>
      <c r="L17" s="2" t="s">
        <v>1</v>
      </c>
      <c r="M17" s="7"/>
      <c r="N17" s="3">
        <f t="shared" si="2"/>
        <v>0</v>
      </c>
      <c r="O17" s="2" t="s">
        <v>5</v>
      </c>
      <c r="P17" s="2">
        <v>525</v>
      </c>
      <c r="Q17" s="2" t="s">
        <v>2</v>
      </c>
      <c r="R17" s="2">
        <f t="shared" si="3"/>
        <v>0</v>
      </c>
      <c r="S17" s="82" t="e">
        <f t="shared" si="4"/>
        <v>#DIV/0!</v>
      </c>
    </row>
    <row r="18" spans="1:19" x14ac:dyDescent="0.25">
      <c r="A18" s="87"/>
      <c r="B18" s="7"/>
      <c r="C18" s="7"/>
      <c r="D18" s="2" t="s">
        <v>1</v>
      </c>
      <c r="E18" s="81"/>
      <c r="F18" s="2" t="s">
        <v>2</v>
      </c>
      <c r="G18" s="78">
        <f t="shared" si="0"/>
        <v>0</v>
      </c>
      <c r="H18" s="2" t="s">
        <v>1</v>
      </c>
      <c r="I18" s="7"/>
      <c r="J18" s="2" t="s">
        <v>2</v>
      </c>
      <c r="K18" s="3">
        <f t="shared" si="1"/>
        <v>0</v>
      </c>
      <c r="L18" s="2" t="s">
        <v>1</v>
      </c>
      <c r="M18" s="7"/>
      <c r="N18" s="3">
        <f t="shared" si="2"/>
        <v>0</v>
      </c>
      <c r="O18" s="2" t="s">
        <v>5</v>
      </c>
      <c r="P18" s="2">
        <v>525</v>
      </c>
      <c r="Q18" s="2" t="s">
        <v>2</v>
      </c>
      <c r="R18" s="2">
        <f t="shared" si="3"/>
        <v>0</v>
      </c>
      <c r="S18" s="82" t="e">
        <f t="shared" si="4"/>
        <v>#DIV/0!</v>
      </c>
    </row>
    <row r="19" spans="1:19" x14ac:dyDescent="0.25">
      <c r="A19" s="87"/>
      <c r="B19" s="7"/>
      <c r="C19" s="7"/>
      <c r="D19" s="2" t="s">
        <v>1</v>
      </c>
      <c r="E19" s="81"/>
      <c r="F19" s="2" t="s">
        <v>2</v>
      </c>
      <c r="G19" s="78">
        <f t="shared" si="0"/>
        <v>0</v>
      </c>
      <c r="H19" s="2" t="s">
        <v>1</v>
      </c>
      <c r="I19" s="7"/>
      <c r="J19" s="2" t="s">
        <v>2</v>
      </c>
      <c r="K19" s="3">
        <f t="shared" si="1"/>
        <v>0</v>
      </c>
      <c r="L19" s="2" t="s">
        <v>1</v>
      </c>
      <c r="M19" s="7"/>
      <c r="N19" s="3">
        <f t="shared" si="2"/>
        <v>0</v>
      </c>
      <c r="O19" s="2" t="s">
        <v>5</v>
      </c>
      <c r="P19" s="2">
        <v>525</v>
      </c>
      <c r="Q19" s="2" t="s">
        <v>2</v>
      </c>
      <c r="R19" s="2">
        <f t="shared" si="3"/>
        <v>0</v>
      </c>
      <c r="S19" s="82" t="e">
        <f t="shared" si="4"/>
        <v>#DIV/0!</v>
      </c>
    </row>
    <row r="20" spans="1:19" x14ac:dyDescent="0.25">
      <c r="A20" s="87"/>
      <c r="B20" s="7"/>
      <c r="C20" s="7"/>
      <c r="D20" s="2" t="s">
        <v>1</v>
      </c>
      <c r="E20" s="81"/>
      <c r="F20" s="2" t="s">
        <v>2</v>
      </c>
      <c r="G20" s="78">
        <f t="shared" si="0"/>
        <v>0</v>
      </c>
      <c r="H20" s="2" t="s">
        <v>1</v>
      </c>
      <c r="I20" s="7"/>
      <c r="J20" s="2" t="s">
        <v>2</v>
      </c>
      <c r="K20" s="3">
        <f t="shared" si="1"/>
        <v>0</v>
      </c>
      <c r="L20" s="2" t="s">
        <v>1</v>
      </c>
      <c r="M20" s="7"/>
      <c r="N20" s="3">
        <f t="shared" si="2"/>
        <v>0</v>
      </c>
      <c r="O20" s="2" t="s">
        <v>5</v>
      </c>
      <c r="P20" s="2">
        <v>525</v>
      </c>
      <c r="Q20" s="2" t="s">
        <v>2</v>
      </c>
      <c r="R20" s="2">
        <f t="shared" si="3"/>
        <v>0</v>
      </c>
      <c r="S20" s="82" t="e">
        <f t="shared" si="4"/>
        <v>#DIV/0!</v>
      </c>
    </row>
    <row r="21" spans="1:19" x14ac:dyDescent="0.25">
      <c r="A21" s="87"/>
      <c r="B21" s="7"/>
      <c r="C21" s="7"/>
      <c r="D21" s="2" t="s">
        <v>1</v>
      </c>
      <c r="E21" s="81"/>
      <c r="F21" s="2" t="s">
        <v>2</v>
      </c>
      <c r="G21" s="78">
        <f t="shared" si="0"/>
        <v>0</v>
      </c>
      <c r="H21" s="2" t="s">
        <v>1</v>
      </c>
      <c r="I21" s="7"/>
      <c r="J21" s="2" t="s">
        <v>2</v>
      </c>
      <c r="K21" s="3">
        <f t="shared" si="1"/>
        <v>0</v>
      </c>
      <c r="L21" s="2" t="s">
        <v>1</v>
      </c>
      <c r="M21" s="7"/>
      <c r="N21" s="3">
        <f t="shared" si="2"/>
        <v>0</v>
      </c>
      <c r="O21" s="2" t="s">
        <v>5</v>
      </c>
      <c r="P21" s="2">
        <v>525</v>
      </c>
      <c r="Q21" s="2" t="s">
        <v>2</v>
      </c>
      <c r="R21" s="2">
        <f t="shared" si="3"/>
        <v>0</v>
      </c>
      <c r="S21" s="82" t="e">
        <f t="shared" si="4"/>
        <v>#DIV/0!</v>
      </c>
    </row>
    <row r="22" spans="1:19" x14ac:dyDescent="0.25">
      <c r="A22" s="87"/>
      <c r="B22" s="7"/>
      <c r="C22" s="7"/>
      <c r="D22" s="2" t="s">
        <v>1</v>
      </c>
      <c r="E22" s="81"/>
      <c r="F22" s="2" t="s">
        <v>2</v>
      </c>
      <c r="G22" s="78">
        <f t="shared" si="0"/>
        <v>0</v>
      </c>
      <c r="H22" s="2" t="s">
        <v>1</v>
      </c>
      <c r="I22" s="7"/>
      <c r="J22" s="2" t="s">
        <v>2</v>
      </c>
      <c r="K22" s="3">
        <f t="shared" si="1"/>
        <v>0</v>
      </c>
      <c r="L22" s="2" t="s">
        <v>1</v>
      </c>
      <c r="M22" s="7"/>
      <c r="N22" s="3">
        <f t="shared" si="2"/>
        <v>0</v>
      </c>
      <c r="O22" s="2" t="s">
        <v>5</v>
      </c>
      <c r="P22" s="2">
        <v>525</v>
      </c>
      <c r="Q22" s="2" t="s">
        <v>2</v>
      </c>
      <c r="R22" s="2">
        <f t="shared" si="3"/>
        <v>0</v>
      </c>
      <c r="S22" s="82" t="e">
        <f t="shared" si="4"/>
        <v>#DIV/0!</v>
      </c>
    </row>
    <row r="23" spans="1:19" x14ac:dyDescent="0.25">
      <c r="A23" s="87"/>
      <c r="B23" s="7"/>
      <c r="C23" s="7"/>
      <c r="D23" s="2" t="s">
        <v>1</v>
      </c>
      <c r="E23" s="81"/>
      <c r="F23" s="2" t="s">
        <v>2</v>
      </c>
      <c r="G23" s="78">
        <f t="shared" si="0"/>
        <v>0</v>
      </c>
      <c r="H23" s="2" t="s">
        <v>1</v>
      </c>
      <c r="I23" s="7"/>
      <c r="J23" s="2" t="s">
        <v>2</v>
      </c>
      <c r="K23" s="3">
        <f t="shared" si="1"/>
        <v>0</v>
      </c>
      <c r="L23" s="2" t="s">
        <v>1</v>
      </c>
      <c r="M23" s="7"/>
      <c r="N23" s="3">
        <f t="shared" si="2"/>
        <v>0</v>
      </c>
      <c r="O23" s="2" t="s">
        <v>5</v>
      </c>
      <c r="P23" s="2">
        <v>525</v>
      </c>
      <c r="Q23" s="2" t="s">
        <v>2</v>
      </c>
      <c r="R23" s="2">
        <f t="shared" si="3"/>
        <v>0</v>
      </c>
      <c r="S23" s="82" t="e">
        <f t="shared" si="4"/>
        <v>#DIV/0!</v>
      </c>
    </row>
    <row r="24" spans="1:19" x14ac:dyDescent="0.25">
      <c r="A24" s="87"/>
      <c r="B24" s="7"/>
      <c r="C24" s="7"/>
      <c r="D24" s="2" t="s">
        <v>1</v>
      </c>
      <c r="E24" s="81"/>
      <c r="F24" s="2" t="s">
        <v>2</v>
      </c>
      <c r="G24" s="78">
        <f t="shared" si="0"/>
        <v>0</v>
      </c>
      <c r="H24" s="2" t="s">
        <v>1</v>
      </c>
      <c r="I24" s="7"/>
      <c r="J24" s="2" t="s">
        <v>2</v>
      </c>
      <c r="K24" s="3">
        <f t="shared" si="1"/>
        <v>0</v>
      </c>
      <c r="L24" s="2" t="s">
        <v>1</v>
      </c>
      <c r="M24" s="7"/>
      <c r="N24" s="3">
        <f t="shared" si="2"/>
        <v>0</v>
      </c>
      <c r="O24" s="2" t="s">
        <v>5</v>
      </c>
      <c r="P24" s="2">
        <v>525</v>
      </c>
      <c r="Q24" s="2" t="s">
        <v>2</v>
      </c>
      <c r="R24" s="2">
        <f t="shared" si="3"/>
        <v>0</v>
      </c>
      <c r="S24" s="82" t="e">
        <f t="shared" si="4"/>
        <v>#DIV/0!</v>
      </c>
    </row>
    <row r="25" spans="1:19" x14ac:dyDescent="0.25">
      <c r="A25" s="87"/>
      <c r="B25" s="7"/>
      <c r="C25" s="7"/>
      <c r="D25" s="2" t="s">
        <v>1</v>
      </c>
      <c r="E25" s="81"/>
      <c r="F25" s="2" t="s">
        <v>2</v>
      </c>
      <c r="G25" s="78">
        <f t="shared" si="0"/>
        <v>0</v>
      </c>
      <c r="H25" s="2" t="s">
        <v>1</v>
      </c>
      <c r="I25" s="7"/>
      <c r="J25" s="2" t="s">
        <v>2</v>
      </c>
      <c r="K25" s="3">
        <f t="shared" si="1"/>
        <v>0</v>
      </c>
      <c r="L25" s="2" t="s">
        <v>1</v>
      </c>
      <c r="M25" s="7"/>
      <c r="N25" s="3">
        <f t="shared" si="2"/>
        <v>0</v>
      </c>
      <c r="O25" s="2" t="s">
        <v>5</v>
      </c>
      <c r="P25" s="2">
        <v>525</v>
      </c>
      <c r="Q25" s="2" t="s">
        <v>2</v>
      </c>
      <c r="R25" s="2">
        <f t="shared" si="3"/>
        <v>0</v>
      </c>
      <c r="S25" s="82" t="e">
        <f t="shared" si="4"/>
        <v>#DIV/0!</v>
      </c>
    </row>
    <row r="27" spans="1:19" x14ac:dyDescent="0.25">
      <c r="B27" s="9">
        <f>SUM(B2:B25)</f>
        <v>25</v>
      </c>
      <c r="G27" s="9">
        <f>SUM(G2:G25)</f>
        <v>35.5</v>
      </c>
      <c r="I27" s="9">
        <f>SUM(I2:I25)</f>
        <v>6</v>
      </c>
      <c r="K27" s="9">
        <f>SUM(K2:K25)</f>
        <v>106.5</v>
      </c>
      <c r="N27" s="9">
        <f>SUM(N2:N25)</f>
        <v>1810.5</v>
      </c>
      <c r="R27" s="9">
        <f>SUM(R2:R25)</f>
        <v>3.4485714285714284</v>
      </c>
      <c r="S27" s="83">
        <f>SUM(S2:S3)</f>
        <v>15</v>
      </c>
    </row>
  </sheetData>
  <pageMargins left="0.17" right="0.17" top="0.75" bottom="0.17" header="0.3" footer="0.17"/>
  <pageSetup orientation="landscape" r:id="rId1"/>
  <headerFooter>
    <oddHeader>&amp;C&amp;"-,Bold"Daily Census FTES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pane ySplit="1" topLeftCell="A2" activePane="bottomLeft" state="frozen"/>
      <selection pane="bottomLeft" activeCell="B2" sqref="B2"/>
    </sheetView>
  </sheetViews>
  <sheetFormatPr defaultRowHeight="15" x14ac:dyDescent="0.25"/>
  <cols>
    <col min="1" max="1" width="8" style="2" bestFit="1" customWidth="1"/>
    <col min="2" max="2" width="16.28515625" style="2" customWidth="1"/>
    <col min="3" max="3" width="11.42578125" style="16" customWidth="1"/>
    <col min="4" max="4" width="12.28515625" style="13" customWidth="1"/>
  </cols>
  <sheetData>
    <row r="1" spans="1:4" ht="77.25" customHeight="1" x14ac:dyDescent="0.25">
      <c r="A1" s="2" t="s">
        <v>11</v>
      </c>
      <c r="B1" s="1" t="s">
        <v>14</v>
      </c>
      <c r="C1" s="15" t="s">
        <v>12</v>
      </c>
      <c r="D1" s="12" t="s">
        <v>13</v>
      </c>
    </row>
    <row r="2" spans="1:4" x14ac:dyDescent="0.25">
      <c r="A2" s="2">
        <v>1</v>
      </c>
      <c r="B2" s="4"/>
      <c r="C2" s="16">
        <f>B2/525</f>
        <v>0</v>
      </c>
      <c r="D2" s="13">
        <f>B2/17.5</f>
        <v>0</v>
      </c>
    </row>
    <row r="3" spans="1:4" x14ac:dyDescent="0.25">
      <c r="A3" s="2">
        <v>2</v>
      </c>
      <c r="B3" s="4"/>
      <c r="C3" s="16">
        <f t="shared" ref="C3:C28" si="0">B3/525</f>
        <v>0</v>
      </c>
      <c r="D3" s="13">
        <f t="shared" ref="D3:D28" si="1">B3/17.5</f>
        <v>0</v>
      </c>
    </row>
    <row r="4" spans="1:4" x14ac:dyDescent="0.25">
      <c r="A4" s="2">
        <v>3</v>
      </c>
      <c r="B4" s="4"/>
      <c r="C4" s="16">
        <f t="shared" si="0"/>
        <v>0</v>
      </c>
      <c r="D4" s="13">
        <f t="shared" si="1"/>
        <v>0</v>
      </c>
    </row>
    <row r="5" spans="1:4" x14ac:dyDescent="0.25">
      <c r="A5" s="2">
        <v>4</v>
      </c>
      <c r="B5" s="4"/>
      <c r="C5" s="16">
        <f t="shared" si="0"/>
        <v>0</v>
      </c>
      <c r="D5" s="13">
        <f t="shared" si="1"/>
        <v>0</v>
      </c>
    </row>
    <row r="6" spans="1:4" x14ac:dyDescent="0.25">
      <c r="A6" s="2">
        <v>5</v>
      </c>
      <c r="B6" s="4"/>
      <c r="C6" s="16">
        <f t="shared" si="0"/>
        <v>0</v>
      </c>
      <c r="D6" s="13">
        <f t="shared" si="1"/>
        <v>0</v>
      </c>
    </row>
    <row r="7" spans="1:4" x14ac:dyDescent="0.25">
      <c r="A7" s="2">
        <v>6</v>
      </c>
      <c r="B7" s="4"/>
      <c r="C7" s="16">
        <f t="shared" si="0"/>
        <v>0</v>
      </c>
      <c r="D7" s="13">
        <f t="shared" si="1"/>
        <v>0</v>
      </c>
    </row>
    <row r="8" spans="1:4" x14ac:dyDescent="0.25">
      <c r="A8" s="2">
        <v>7</v>
      </c>
      <c r="B8" s="4"/>
      <c r="C8" s="16">
        <f t="shared" si="0"/>
        <v>0</v>
      </c>
      <c r="D8" s="13">
        <f t="shared" si="1"/>
        <v>0</v>
      </c>
    </row>
    <row r="9" spans="1:4" x14ac:dyDescent="0.25">
      <c r="A9" s="2">
        <v>8</v>
      </c>
      <c r="B9" s="4"/>
      <c r="C9" s="16">
        <f t="shared" si="0"/>
        <v>0</v>
      </c>
      <c r="D9" s="13">
        <f t="shared" si="1"/>
        <v>0</v>
      </c>
    </row>
    <row r="10" spans="1:4" x14ac:dyDescent="0.25">
      <c r="A10" s="2">
        <v>9</v>
      </c>
      <c r="B10" s="4"/>
      <c r="C10" s="16">
        <f t="shared" si="0"/>
        <v>0</v>
      </c>
      <c r="D10" s="13">
        <f t="shared" si="1"/>
        <v>0</v>
      </c>
    </row>
    <row r="11" spans="1:4" x14ac:dyDescent="0.25">
      <c r="A11" s="2">
        <v>10</v>
      </c>
      <c r="B11" s="4"/>
      <c r="C11" s="16">
        <f t="shared" si="0"/>
        <v>0</v>
      </c>
      <c r="D11" s="13">
        <f t="shared" si="1"/>
        <v>0</v>
      </c>
    </row>
    <row r="12" spans="1:4" x14ac:dyDescent="0.25">
      <c r="A12" s="2">
        <v>11</v>
      </c>
      <c r="B12" s="4"/>
      <c r="C12" s="16">
        <f t="shared" si="0"/>
        <v>0</v>
      </c>
      <c r="D12" s="13">
        <f t="shared" si="1"/>
        <v>0</v>
      </c>
    </row>
    <row r="13" spans="1:4" x14ac:dyDescent="0.25">
      <c r="A13" s="2">
        <v>12</v>
      </c>
      <c r="B13" s="4"/>
      <c r="C13" s="16">
        <f t="shared" si="0"/>
        <v>0</v>
      </c>
      <c r="D13" s="13">
        <f t="shared" si="1"/>
        <v>0</v>
      </c>
    </row>
    <row r="14" spans="1:4" x14ac:dyDescent="0.25">
      <c r="A14" s="2">
        <v>13</v>
      </c>
      <c r="B14" s="4"/>
      <c r="C14" s="16">
        <f t="shared" si="0"/>
        <v>0</v>
      </c>
      <c r="D14" s="13">
        <f t="shared" si="1"/>
        <v>0</v>
      </c>
    </row>
    <row r="15" spans="1:4" x14ac:dyDescent="0.25">
      <c r="A15" s="2">
        <v>14</v>
      </c>
      <c r="B15" s="4"/>
      <c r="C15" s="16">
        <f t="shared" ref="C15:C16" si="2">B15/525</f>
        <v>0</v>
      </c>
      <c r="D15" s="13">
        <f t="shared" si="1"/>
        <v>0</v>
      </c>
    </row>
    <row r="16" spans="1:4" x14ac:dyDescent="0.25">
      <c r="A16" s="2">
        <v>15</v>
      </c>
      <c r="B16" s="4"/>
      <c r="C16" s="16">
        <f t="shared" si="2"/>
        <v>0</v>
      </c>
      <c r="D16" s="13">
        <f t="shared" si="1"/>
        <v>0</v>
      </c>
    </row>
    <row r="17" spans="1:4" x14ac:dyDescent="0.25">
      <c r="A17" s="2">
        <v>16</v>
      </c>
      <c r="B17" s="4"/>
      <c r="C17" s="16">
        <f t="shared" si="0"/>
        <v>0</v>
      </c>
      <c r="D17" s="13">
        <f t="shared" si="1"/>
        <v>0</v>
      </c>
    </row>
    <row r="18" spans="1:4" x14ac:dyDescent="0.25">
      <c r="A18" s="2">
        <v>17</v>
      </c>
      <c r="B18" s="4"/>
      <c r="C18" s="16">
        <f t="shared" si="0"/>
        <v>0</v>
      </c>
      <c r="D18" s="13">
        <f t="shared" si="1"/>
        <v>0</v>
      </c>
    </row>
    <row r="19" spans="1:4" x14ac:dyDescent="0.25">
      <c r="A19" s="2">
        <v>18</v>
      </c>
      <c r="B19" s="4"/>
      <c r="C19" s="16">
        <f t="shared" si="0"/>
        <v>0</v>
      </c>
      <c r="D19" s="13">
        <f t="shared" si="1"/>
        <v>0</v>
      </c>
    </row>
    <row r="20" spans="1:4" x14ac:dyDescent="0.25">
      <c r="A20" s="2">
        <v>19</v>
      </c>
      <c r="B20" s="4"/>
      <c r="C20" s="16">
        <f t="shared" si="0"/>
        <v>0</v>
      </c>
      <c r="D20" s="13">
        <f t="shared" si="1"/>
        <v>0</v>
      </c>
    </row>
    <row r="21" spans="1:4" x14ac:dyDescent="0.25">
      <c r="A21" s="2">
        <v>20</v>
      </c>
      <c r="B21" s="4"/>
      <c r="C21" s="16">
        <f t="shared" si="0"/>
        <v>0</v>
      </c>
      <c r="D21" s="13">
        <f t="shared" si="1"/>
        <v>0</v>
      </c>
    </row>
    <row r="22" spans="1:4" x14ac:dyDescent="0.25">
      <c r="A22" s="2">
        <v>21</v>
      </c>
      <c r="B22" s="4"/>
      <c r="C22" s="16">
        <f t="shared" si="0"/>
        <v>0</v>
      </c>
      <c r="D22" s="13">
        <f t="shared" si="1"/>
        <v>0</v>
      </c>
    </row>
    <row r="23" spans="1:4" x14ac:dyDescent="0.25">
      <c r="A23" s="2">
        <v>22</v>
      </c>
      <c r="B23" s="4"/>
      <c r="C23" s="16">
        <f t="shared" si="0"/>
        <v>0</v>
      </c>
      <c r="D23" s="13">
        <f t="shared" si="1"/>
        <v>0</v>
      </c>
    </row>
    <row r="24" spans="1:4" x14ac:dyDescent="0.25">
      <c r="A24" s="2">
        <v>23</v>
      </c>
      <c r="B24" s="4"/>
      <c r="C24" s="16">
        <f t="shared" si="0"/>
        <v>0</v>
      </c>
      <c r="D24" s="13">
        <f t="shared" si="1"/>
        <v>0</v>
      </c>
    </row>
    <row r="25" spans="1:4" x14ac:dyDescent="0.25">
      <c r="A25" s="2">
        <v>24</v>
      </c>
      <c r="B25" s="4"/>
      <c r="C25" s="16">
        <f t="shared" si="0"/>
        <v>0</v>
      </c>
      <c r="D25" s="13">
        <f t="shared" si="1"/>
        <v>0</v>
      </c>
    </row>
    <row r="26" spans="1:4" x14ac:dyDescent="0.25">
      <c r="A26" s="2">
        <v>25</v>
      </c>
      <c r="B26" s="4"/>
      <c r="C26" s="16">
        <f t="shared" si="0"/>
        <v>0</v>
      </c>
      <c r="D26" s="13">
        <f t="shared" si="1"/>
        <v>0</v>
      </c>
    </row>
    <row r="27" spans="1:4" x14ac:dyDescent="0.25">
      <c r="A27" s="2">
        <v>26</v>
      </c>
      <c r="B27" s="4"/>
      <c r="C27" s="16">
        <f t="shared" si="0"/>
        <v>0</v>
      </c>
      <c r="D27" s="13">
        <f t="shared" si="1"/>
        <v>0</v>
      </c>
    </row>
    <row r="28" spans="1:4" x14ac:dyDescent="0.25">
      <c r="A28" s="2">
        <v>27</v>
      </c>
      <c r="B28" s="4"/>
      <c r="C28" s="16">
        <f t="shared" si="0"/>
        <v>0</v>
      </c>
      <c r="D28" s="13">
        <f t="shared" si="1"/>
        <v>0</v>
      </c>
    </row>
    <row r="29" spans="1:4" x14ac:dyDescent="0.25">
      <c r="A29" s="2">
        <v>28</v>
      </c>
      <c r="B29" s="4"/>
      <c r="C29" s="16">
        <f t="shared" ref="C29:C40" si="3">B29/525</f>
        <v>0</v>
      </c>
      <c r="D29" s="13">
        <f t="shared" ref="D29:D40" si="4">B29/17.5</f>
        <v>0</v>
      </c>
    </row>
    <row r="30" spans="1:4" x14ac:dyDescent="0.25">
      <c r="A30" s="2">
        <v>29</v>
      </c>
      <c r="B30" s="4"/>
      <c r="C30" s="16">
        <f t="shared" si="3"/>
        <v>0</v>
      </c>
      <c r="D30" s="13">
        <f t="shared" si="4"/>
        <v>0</v>
      </c>
    </row>
    <row r="31" spans="1:4" x14ac:dyDescent="0.25">
      <c r="A31" s="2">
        <v>30</v>
      </c>
      <c r="B31" s="4"/>
      <c r="C31" s="16">
        <f t="shared" si="3"/>
        <v>0</v>
      </c>
      <c r="D31" s="13">
        <f t="shared" si="4"/>
        <v>0</v>
      </c>
    </row>
    <row r="32" spans="1:4" x14ac:dyDescent="0.25">
      <c r="A32" s="2">
        <v>31</v>
      </c>
      <c r="B32" s="4"/>
      <c r="C32" s="16">
        <f t="shared" si="3"/>
        <v>0</v>
      </c>
      <c r="D32" s="13">
        <f t="shared" si="4"/>
        <v>0</v>
      </c>
    </row>
    <row r="33" spans="1:4" x14ac:dyDescent="0.25">
      <c r="A33" s="2">
        <v>32</v>
      </c>
      <c r="B33" s="4"/>
      <c r="C33" s="16">
        <f t="shared" si="3"/>
        <v>0</v>
      </c>
      <c r="D33" s="13">
        <f t="shared" si="4"/>
        <v>0</v>
      </c>
    </row>
    <row r="34" spans="1:4" x14ac:dyDescent="0.25">
      <c r="A34" s="2">
        <v>33</v>
      </c>
      <c r="B34" s="4"/>
      <c r="C34" s="16">
        <f t="shared" si="3"/>
        <v>0</v>
      </c>
      <c r="D34" s="13">
        <f t="shared" si="4"/>
        <v>0</v>
      </c>
    </row>
    <row r="35" spans="1:4" x14ac:dyDescent="0.25">
      <c r="A35" s="2">
        <v>34</v>
      </c>
      <c r="B35" s="4"/>
      <c r="C35" s="16">
        <f t="shared" si="3"/>
        <v>0</v>
      </c>
      <c r="D35" s="13">
        <f t="shared" si="4"/>
        <v>0</v>
      </c>
    </row>
    <row r="36" spans="1:4" x14ac:dyDescent="0.25">
      <c r="A36" s="2">
        <v>35</v>
      </c>
      <c r="B36" s="4"/>
      <c r="C36" s="16">
        <f t="shared" si="3"/>
        <v>0</v>
      </c>
      <c r="D36" s="13">
        <f t="shared" si="4"/>
        <v>0</v>
      </c>
    </row>
    <row r="37" spans="1:4" x14ac:dyDescent="0.25">
      <c r="A37" s="2">
        <v>36</v>
      </c>
      <c r="B37" s="4"/>
      <c r="C37" s="16">
        <f t="shared" si="3"/>
        <v>0</v>
      </c>
      <c r="D37" s="13">
        <f t="shared" si="4"/>
        <v>0</v>
      </c>
    </row>
    <row r="38" spans="1:4" x14ac:dyDescent="0.25">
      <c r="A38" s="2">
        <v>37</v>
      </c>
      <c r="B38" s="4"/>
      <c r="C38" s="16">
        <f t="shared" si="3"/>
        <v>0</v>
      </c>
      <c r="D38" s="13">
        <f t="shared" si="4"/>
        <v>0</v>
      </c>
    </row>
    <row r="39" spans="1:4" x14ac:dyDescent="0.25">
      <c r="A39" s="2">
        <v>38</v>
      </c>
      <c r="B39" s="4"/>
      <c r="C39" s="16">
        <f t="shared" si="3"/>
        <v>0</v>
      </c>
      <c r="D39" s="13">
        <f t="shared" si="4"/>
        <v>0</v>
      </c>
    </row>
    <row r="40" spans="1:4" x14ac:dyDescent="0.25">
      <c r="A40" s="2">
        <v>39</v>
      </c>
      <c r="B40" s="4"/>
      <c r="C40" s="16">
        <f t="shared" si="3"/>
        <v>0</v>
      </c>
      <c r="D40" s="13">
        <f t="shared" si="4"/>
        <v>0</v>
      </c>
    </row>
    <row r="41" spans="1:4" x14ac:dyDescent="0.25">
      <c r="B41" s="18"/>
    </row>
    <row r="42" spans="1:4" x14ac:dyDescent="0.25">
      <c r="A42" s="11" t="s">
        <v>7</v>
      </c>
      <c r="B42" s="5">
        <f>SUM(B2:B40)</f>
        <v>0</v>
      </c>
      <c r="C42" s="17">
        <f>B42/525</f>
        <v>0</v>
      </c>
      <c r="D42" s="14">
        <f>B42/17.5</f>
        <v>0</v>
      </c>
    </row>
  </sheetData>
  <pageMargins left="0.17" right="0.17" top="0.75" bottom="0.18" header="0.3" footer="0.17"/>
  <pageSetup orientation="portrait" r:id="rId1"/>
  <headerFooter>
    <oddHeader>&amp;C&amp;"-,Bold"Positive Attendance FTES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pane ySplit="2" topLeftCell="A3" activePane="bottomLeft" state="frozen"/>
      <selection pane="bottomLeft" activeCell="A3" sqref="A3"/>
    </sheetView>
  </sheetViews>
  <sheetFormatPr defaultRowHeight="15" x14ac:dyDescent="0.25"/>
  <cols>
    <col min="1" max="1" width="23.42578125" style="2" customWidth="1"/>
    <col min="2" max="2" width="15.42578125" style="16" customWidth="1"/>
    <col min="3" max="3" width="17.140625" style="13" customWidth="1"/>
    <col min="6" max="6" width="22.7109375" customWidth="1"/>
    <col min="7" max="7" width="15.5703125" customWidth="1"/>
    <col min="8" max="8" width="14.5703125" customWidth="1"/>
  </cols>
  <sheetData>
    <row r="1" spans="1:8" ht="18.75" x14ac:dyDescent="0.3">
      <c r="A1" s="136" t="s">
        <v>18</v>
      </c>
      <c r="B1" s="136"/>
      <c r="C1" s="136"/>
      <c r="D1" s="19"/>
      <c r="E1" s="19"/>
      <c r="F1" s="136" t="s">
        <v>20</v>
      </c>
      <c r="G1" s="136"/>
      <c r="H1" s="136"/>
    </row>
    <row r="2" spans="1:8" ht="77.25" customHeight="1" x14ac:dyDescent="0.3">
      <c r="A2" s="20" t="s">
        <v>15</v>
      </c>
      <c r="B2" s="21" t="s">
        <v>16</v>
      </c>
      <c r="C2" s="22" t="s">
        <v>17</v>
      </c>
      <c r="D2" s="19"/>
      <c r="E2" s="19"/>
      <c r="F2" s="20" t="s">
        <v>15</v>
      </c>
      <c r="G2" s="21" t="s">
        <v>19</v>
      </c>
      <c r="H2" s="22" t="s">
        <v>17</v>
      </c>
    </row>
    <row r="3" spans="1:8" ht="34.5" customHeight="1" x14ac:dyDescent="0.3">
      <c r="A3" s="23"/>
      <c r="B3" s="24">
        <f>A3/0.35</f>
        <v>0</v>
      </c>
      <c r="C3" s="25">
        <f>B3/100</f>
        <v>0</v>
      </c>
      <c r="D3" s="19"/>
      <c r="E3" s="19"/>
      <c r="F3" s="23"/>
      <c r="G3" s="24">
        <f>F3/0.32</f>
        <v>0</v>
      </c>
      <c r="H3" s="25">
        <f>G3/100</f>
        <v>0</v>
      </c>
    </row>
  </sheetData>
  <mergeCells count="2">
    <mergeCell ref="A1:C1"/>
    <mergeCell ref="F1:H1"/>
  </mergeCells>
  <pageMargins left="0.17" right="0.17" top="0.75" bottom="0.18" header="0.3" footer="0.17"/>
  <pageSetup orientation="landscape" r:id="rId1"/>
  <headerFooter>
    <oddHeader>&amp;C&amp;"-,Bold"Non-Instructional Faculty FTEF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3"/>
  <sheetViews>
    <sheetView workbookViewId="0">
      <pane ySplit="1" topLeftCell="A2" activePane="bottomLeft" state="frozen"/>
      <selection pane="bottomLeft" activeCell="C2" sqref="C2"/>
    </sheetView>
  </sheetViews>
  <sheetFormatPr defaultRowHeight="15" x14ac:dyDescent="0.25"/>
  <cols>
    <col min="1" max="1" width="22.140625" style="2" bestFit="1" customWidth="1"/>
    <col min="2" max="2" width="8.28515625" style="16" customWidth="1"/>
    <col min="3" max="3" width="16" style="13" bestFit="1" customWidth="1"/>
    <col min="4" max="4" width="12.5703125" style="2" customWidth="1"/>
  </cols>
  <sheetData>
    <row r="1" spans="1:4" ht="45" x14ac:dyDescent="0.25">
      <c r="A1" s="29" t="s">
        <v>31</v>
      </c>
      <c r="B1" s="30"/>
      <c r="C1" s="31" t="s">
        <v>29</v>
      </c>
      <c r="D1" s="29" t="s">
        <v>30</v>
      </c>
    </row>
    <row r="2" spans="1:4" ht="34.5" customHeight="1" x14ac:dyDescent="0.25">
      <c r="A2" s="32">
        <v>18</v>
      </c>
      <c r="B2" s="28" t="s">
        <v>5</v>
      </c>
      <c r="C2" s="33">
        <v>16</v>
      </c>
      <c r="D2" s="26">
        <f>A2/C2</f>
        <v>1.125</v>
      </c>
    </row>
    <row r="3" spans="1:4" x14ac:dyDescent="0.25">
      <c r="A3" s="26"/>
      <c r="B3" s="27"/>
      <c r="C3" s="28"/>
      <c r="D3" s="26"/>
    </row>
    <row r="563" spans="17:17" x14ac:dyDescent="0.25">
      <c r="Q563">
        <v>6114</v>
      </c>
    </row>
  </sheetData>
  <pageMargins left="0.17" right="0.17" top="0.75" bottom="0.18" header="0.3" footer="0.17"/>
  <pageSetup orientation="landscape" r:id="rId1"/>
  <headerFooter>
    <oddHeader>&amp;C&amp;"-,Bold"Instructional FTEF
15 Hours Lecture, 21 Hours Lab, and 24 Hours Clinic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Daily Census Meeting Times</vt:lpstr>
      <vt:lpstr>COR Hours Calculated by Unit</vt:lpstr>
      <vt:lpstr>COR Hours-Units Calc. by Hour</vt:lpstr>
      <vt:lpstr>Weekly Census FTES</vt:lpstr>
      <vt:lpstr>Daily Census FTES</vt:lpstr>
      <vt:lpstr>How many Daily Census Sections</vt:lpstr>
      <vt:lpstr>Positive Attendance FTES</vt:lpstr>
      <vt:lpstr>Non-Instructional Faculty FTEF</vt:lpstr>
      <vt:lpstr>Contact Hours</vt:lpstr>
      <vt:lpstr>Instructional FTEF &amp; Contact Hr</vt:lpstr>
      <vt:lpstr>Contact Hrs = Unit Value1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Wurtz, Dr. Keith A</dc:creator>
  <cp:lastModifiedBy>Wurtz, Dr. Keith A</cp:lastModifiedBy>
  <cp:lastPrinted>2020-05-09T20:57:13Z</cp:lastPrinted>
  <dcterms:created xsi:type="dcterms:W3CDTF">2016-05-10T19:38:04Z</dcterms:created>
  <dcterms:modified xsi:type="dcterms:W3CDTF">2021-10-13T20:57:32Z</dcterms:modified>
</cp:coreProperties>
</file>