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dpineda\Desktop\SEAP Committee\Disproportionate Impact\"/>
    </mc:Choice>
  </mc:AlternateContent>
  <xr:revisionPtr revIDLastSave="0" documentId="8_{46D2C134-8E12-4460-850B-FD503AAA6DE2}" xr6:coauthVersionLast="45" xr6:coauthVersionMax="45" xr10:uidLastSave="{00000000-0000-0000-0000-000000000000}"/>
  <bookViews>
    <workbookView xWindow="34695" yWindow="0" windowWidth="22905" windowHeight="15885" tabRatio="854" xr2:uid="{00000000-000D-0000-FFFF-FFFF00000000}"/>
  </bookViews>
  <sheets>
    <sheet name="Introduction" sheetId="7" r:id="rId1"/>
    <sheet name="Menu" sheetId="16" r:id="rId2"/>
    <sheet name="OR Not Avail (Counts Method)" sheetId="21" r:id="rId3"/>
    <sheet name="OR Avail (OR Method)" sheetId="26" r:id="rId4"/>
    <sheet name="Example of Counts Method" sheetId="18" r:id="rId5"/>
    <sheet name="Example of Outcome Rate Method" sheetId="20" r:id="rId6"/>
    <sheet name="Glossary" sheetId="2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20" l="1"/>
  <c r="N20" i="20"/>
  <c r="N19" i="20"/>
  <c r="N18" i="20"/>
  <c r="N17" i="20"/>
  <c r="N16" i="20"/>
  <c r="N15" i="20"/>
  <c r="N14" i="20"/>
  <c r="M21" i="20"/>
  <c r="M20" i="20"/>
  <c r="M19" i="20"/>
  <c r="M18" i="20"/>
  <c r="M17" i="20"/>
  <c r="M16" i="20"/>
  <c r="M15" i="20"/>
  <c r="M14" i="20"/>
  <c r="N21" i="18"/>
  <c r="N20" i="18"/>
  <c r="N19" i="18"/>
  <c r="N18" i="18"/>
  <c r="N17" i="18"/>
  <c r="N16" i="18"/>
  <c r="N15" i="18"/>
  <c r="N14" i="18"/>
  <c r="M21" i="18"/>
  <c r="M20" i="18"/>
  <c r="M19" i="18"/>
  <c r="M18" i="18"/>
  <c r="M17" i="18"/>
  <c r="M16" i="18"/>
  <c r="M15" i="18"/>
  <c r="M14" i="18"/>
  <c r="N29" i="21"/>
  <c r="N28" i="21"/>
  <c r="N27" i="21"/>
  <c r="N26" i="21"/>
  <c r="N25" i="21"/>
  <c r="N24" i="21"/>
  <c r="N23" i="21"/>
  <c r="N22" i="21"/>
  <c r="N21" i="21"/>
  <c r="N20" i="21"/>
  <c r="N19" i="21"/>
  <c r="N18" i="21"/>
  <c r="N17" i="21"/>
  <c r="N16" i="21"/>
  <c r="N15" i="21"/>
  <c r="N14" i="21"/>
  <c r="N13" i="21"/>
  <c r="N12" i="21"/>
  <c r="N11" i="21"/>
  <c r="N10" i="21"/>
  <c r="N9" i="21"/>
  <c r="N8" i="21"/>
  <c r="N7" i="21"/>
  <c r="N6" i="21"/>
  <c r="M29" i="21"/>
  <c r="M28" i="21"/>
  <c r="M27" i="21"/>
  <c r="M26" i="21"/>
  <c r="M25" i="21"/>
  <c r="M24" i="21"/>
  <c r="M23" i="21"/>
  <c r="M22" i="21"/>
  <c r="M21" i="21"/>
  <c r="M20" i="21"/>
  <c r="M19" i="21"/>
  <c r="M18" i="21"/>
  <c r="M17" i="21"/>
  <c r="M16" i="21"/>
  <c r="M15" i="21"/>
  <c r="M14" i="21"/>
  <c r="M13" i="21"/>
  <c r="M12" i="21"/>
  <c r="M11" i="21"/>
  <c r="M10" i="21"/>
  <c r="M9" i="21"/>
  <c r="M8" i="21"/>
  <c r="M7" i="21"/>
  <c r="M6" i="21"/>
  <c r="E6" i="21" l="1"/>
  <c r="F6" i="21"/>
  <c r="K6" i="21" s="1"/>
  <c r="G6" i="21"/>
  <c r="I6" i="21" s="1"/>
  <c r="J6" i="21"/>
  <c r="L6" i="21"/>
  <c r="E7" i="21"/>
  <c r="K7" i="21" s="1"/>
  <c r="F7" i="21"/>
  <c r="G7" i="21"/>
  <c r="J7" i="21" s="1"/>
  <c r="I7" i="21"/>
  <c r="L7" i="21"/>
  <c r="D14" i="20" l="1"/>
  <c r="J29" i="26" l="1"/>
  <c r="J28" i="26"/>
  <c r="J27" i="26"/>
  <c r="J26" i="26"/>
  <c r="J25" i="26"/>
  <c r="J24" i="26"/>
  <c r="J23" i="26"/>
  <c r="J22" i="26"/>
  <c r="J21" i="26"/>
  <c r="J20" i="26"/>
  <c r="J19" i="26"/>
  <c r="J18" i="26"/>
  <c r="J17" i="26"/>
  <c r="J16" i="26"/>
  <c r="J15" i="26"/>
  <c r="J14" i="26"/>
  <c r="J13" i="26"/>
  <c r="J12" i="26"/>
  <c r="J11" i="26"/>
  <c r="J10" i="26"/>
  <c r="J9" i="26"/>
  <c r="J8" i="26"/>
  <c r="J7" i="26"/>
  <c r="J6" i="26"/>
  <c r="J21" i="20"/>
  <c r="J20" i="20"/>
  <c r="J19" i="20"/>
  <c r="J18" i="20"/>
  <c r="J17" i="20"/>
  <c r="J16" i="20"/>
  <c r="J15" i="20"/>
  <c r="J14" i="20"/>
  <c r="D29" i="26" l="1"/>
  <c r="D28" i="26"/>
  <c r="D27" i="26"/>
  <c r="D26" i="26"/>
  <c r="D25" i="26"/>
  <c r="D24" i="26"/>
  <c r="D23" i="26"/>
  <c r="D22" i="26"/>
  <c r="D21" i="26"/>
  <c r="D20" i="26"/>
  <c r="D19" i="26"/>
  <c r="D18" i="26"/>
  <c r="D17" i="26"/>
  <c r="D16" i="26"/>
  <c r="D15" i="26"/>
  <c r="D14" i="26"/>
  <c r="D13" i="26"/>
  <c r="D12" i="26"/>
  <c r="D11" i="26"/>
  <c r="D10" i="26"/>
  <c r="D9" i="26"/>
  <c r="D8" i="26"/>
  <c r="D7" i="26"/>
  <c r="D6" i="26"/>
  <c r="K30" i="26"/>
  <c r="C30" i="26"/>
  <c r="E27" i="26" s="1"/>
  <c r="D49" i="26" l="1"/>
  <c r="I49" i="26"/>
  <c r="E12" i="26"/>
  <c r="E18" i="26"/>
  <c r="E6" i="26"/>
  <c r="E8" i="26"/>
  <c r="E25" i="26"/>
  <c r="E13" i="26"/>
  <c r="E20" i="26"/>
  <c r="E28" i="26"/>
  <c r="E9" i="26"/>
  <c r="E14" i="26"/>
  <c r="E21" i="26"/>
  <c r="E10" i="26"/>
  <c r="E16" i="26"/>
  <c r="E24" i="26"/>
  <c r="B46" i="26"/>
  <c r="E17" i="26"/>
  <c r="E22" i="26"/>
  <c r="E29" i="26"/>
  <c r="I46" i="26"/>
  <c r="B43" i="26"/>
  <c r="E26" i="26"/>
  <c r="D30" i="26"/>
  <c r="G30" i="26" s="1"/>
  <c r="C43" i="26"/>
  <c r="G43" i="26"/>
  <c r="C46" i="26"/>
  <c r="G46" i="26"/>
  <c r="C49" i="26"/>
  <c r="G49" i="26"/>
  <c r="F43" i="26"/>
  <c r="F46" i="26"/>
  <c r="B49" i="26"/>
  <c r="F49" i="26"/>
  <c r="D43" i="26"/>
  <c r="H43" i="26"/>
  <c r="D46" i="26"/>
  <c r="H46" i="26"/>
  <c r="H49" i="26"/>
  <c r="E43" i="26"/>
  <c r="I43" i="26"/>
  <c r="E46" i="26"/>
  <c r="E49" i="26"/>
  <c r="E7" i="26"/>
  <c r="E11" i="26"/>
  <c r="E15" i="26"/>
  <c r="E19" i="26"/>
  <c r="E23" i="26"/>
  <c r="G36" i="26" a="1"/>
  <c r="G36" i="26" s="1"/>
  <c r="L17" i="26" s="1"/>
  <c r="I49" i="21"/>
  <c r="H49" i="21"/>
  <c r="G49" i="21"/>
  <c r="F49" i="21"/>
  <c r="E49" i="21"/>
  <c r="D49" i="21"/>
  <c r="C49" i="21"/>
  <c r="B49" i="21"/>
  <c r="I46" i="21"/>
  <c r="H46" i="21"/>
  <c r="G46" i="21"/>
  <c r="F46" i="21"/>
  <c r="E46" i="21"/>
  <c r="D46" i="21"/>
  <c r="C46" i="21"/>
  <c r="B46" i="21"/>
  <c r="B43" i="21"/>
  <c r="I43" i="21"/>
  <c r="H43" i="21"/>
  <c r="G43" i="21"/>
  <c r="F43" i="21"/>
  <c r="E43" i="21"/>
  <c r="D43" i="21"/>
  <c r="C43" i="21"/>
  <c r="G28" i="21"/>
  <c r="J28" i="21" s="1"/>
  <c r="G27" i="21"/>
  <c r="J27" i="21" s="1"/>
  <c r="G26" i="21"/>
  <c r="J26" i="21" s="1"/>
  <c r="G25" i="21"/>
  <c r="J25" i="21" s="1"/>
  <c r="G24" i="21"/>
  <c r="J24" i="21" s="1"/>
  <c r="G23" i="21"/>
  <c r="J23" i="21" s="1"/>
  <c r="G22" i="21"/>
  <c r="J22" i="21" s="1"/>
  <c r="G21" i="21"/>
  <c r="J21" i="21" s="1"/>
  <c r="G20" i="21"/>
  <c r="J20" i="21" s="1"/>
  <c r="G19" i="21"/>
  <c r="J19" i="21" s="1"/>
  <c r="G18" i="21"/>
  <c r="J18" i="21" s="1"/>
  <c r="G17" i="21"/>
  <c r="J17" i="21" s="1"/>
  <c r="G16" i="21"/>
  <c r="J16" i="21" s="1"/>
  <c r="G15" i="21"/>
  <c r="J15" i="21" s="1"/>
  <c r="G14" i="21"/>
  <c r="J14" i="21" s="1"/>
  <c r="G13" i="21"/>
  <c r="J13" i="21" s="1"/>
  <c r="I6" i="26" l="1"/>
  <c r="I9" i="26"/>
  <c r="I23" i="26"/>
  <c r="I21" i="26"/>
  <c r="I25" i="26"/>
  <c r="I28" i="26"/>
  <c r="I12" i="26"/>
  <c r="I18" i="26"/>
  <c r="I19" i="26"/>
  <c r="I16" i="26"/>
  <c r="I7" i="26"/>
  <c r="I14" i="26"/>
  <c r="I17" i="26"/>
  <c r="I24" i="26"/>
  <c r="I8" i="26"/>
  <c r="I10" i="26"/>
  <c r="I15" i="26"/>
  <c r="I22" i="26"/>
  <c r="I13" i="26"/>
  <c r="I20" i="26"/>
  <c r="I26" i="26"/>
  <c r="I27" i="26"/>
  <c r="I11" i="26"/>
  <c r="I29" i="26"/>
  <c r="I14" i="21"/>
  <c r="I18" i="21"/>
  <c r="I22" i="21"/>
  <c r="I26" i="21"/>
  <c r="I15" i="21"/>
  <c r="I19" i="21"/>
  <c r="I23" i="21"/>
  <c r="I27" i="21"/>
  <c r="I16" i="21"/>
  <c r="I20" i="21"/>
  <c r="I24" i="21"/>
  <c r="I28" i="21"/>
  <c r="I17" i="21"/>
  <c r="I21" i="21"/>
  <c r="I25" i="21"/>
  <c r="I13" i="21"/>
  <c r="G33" i="26"/>
  <c r="F6" i="26"/>
  <c r="K6" i="26" s="1"/>
  <c r="F25" i="26"/>
  <c r="K25" i="26" s="1"/>
  <c r="F24" i="26"/>
  <c r="K24" i="26" s="1"/>
  <c r="F19" i="26"/>
  <c r="K19" i="26" s="1"/>
  <c r="F14" i="26"/>
  <c r="K14" i="26" s="1"/>
  <c r="F13" i="26"/>
  <c r="K13" i="26" s="1"/>
  <c r="F12" i="26"/>
  <c r="K12" i="26" s="1"/>
  <c r="F10" i="26"/>
  <c r="K10" i="26" s="1"/>
  <c r="F9" i="26"/>
  <c r="K9" i="26" s="1"/>
  <c r="F8" i="26"/>
  <c r="K8" i="26" s="1"/>
  <c r="F27" i="26"/>
  <c r="K27" i="26" s="1"/>
  <c r="F22" i="26"/>
  <c r="K22" i="26" s="1"/>
  <c r="F21" i="26"/>
  <c r="K21" i="26" s="1"/>
  <c r="F20" i="26"/>
  <c r="K20" i="26" s="1"/>
  <c r="F26" i="26"/>
  <c r="K26" i="26" s="1"/>
  <c r="F23" i="26"/>
  <c r="K23" i="26" s="1"/>
  <c r="F17" i="26"/>
  <c r="K17" i="26" s="1"/>
  <c r="F16" i="26"/>
  <c r="K16" i="26" s="1"/>
  <c r="F29" i="26"/>
  <c r="K29" i="26" s="1"/>
  <c r="F28" i="26"/>
  <c r="K28" i="26" s="1"/>
  <c r="F18" i="26"/>
  <c r="K18" i="26" s="1"/>
  <c r="F15" i="26"/>
  <c r="K15" i="26" s="1"/>
  <c r="F11" i="26"/>
  <c r="K11" i="26" s="1"/>
  <c r="F7" i="26"/>
  <c r="K7" i="26" s="1"/>
  <c r="L19" i="26"/>
  <c r="L18" i="26"/>
  <c r="L13" i="26"/>
  <c r="L20" i="26"/>
  <c r="L8" i="26"/>
  <c r="L29" i="26"/>
  <c r="L14" i="26"/>
  <c r="L24" i="26"/>
  <c r="L23" i="26"/>
  <c r="L16" i="26"/>
  <c r="L27" i="26"/>
  <c r="L21" i="26"/>
  <c r="L26" i="26"/>
  <c r="L10" i="26"/>
  <c r="L11" i="26"/>
  <c r="L7" i="26"/>
  <c r="L9" i="26"/>
  <c r="L28" i="26"/>
  <c r="L15" i="26"/>
  <c r="L12" i="26"/>
  <c r="L22" i="26"/>
  <c r="L6" i="26"/>
  <c r="L25" i="26"/>
  <c r="N24" i="18"/>
  <c r="N10" i="26" l="1"/>
  <c r="M10" i="26"/>
  <c r="N12" i="26"/>
  <c r="M12" i="26"/>
  <c r="N24" i="26"/>
  <c r="M24" i="26"/>
  <c r="M17" i="26"/>
  <c r="N17" i="26"/>
  <c r="N25" i="26"/>
  <c r="M25" i="26"/>
  <c r="N29" i="26"/>
  <c r="M29" i="26"/>
  <c r="N28" i="26"/>
  <c r="M28" i="26"/>
  <c r="N20" i="26"/>
  <c r="M20" i="26"/>
  <c r="N14" i="26"/>
  <c r="M14" i="26"/>
  <c r="N21" i="26"/>
  <c r="M21" i="26"/>
  <c r="M18" i="26"/>
  <c r="N18" i="26"/>
  <c r="N11" i="26"/>
  <c r="M11" i="26"/>
  <c r="N23" i="26"/>
  <c r="M23" i="26"/>
  <c r="N27" i="26"/>
  <c r="M27" i="26"/>
  <c r="N26" i="26"/>
  <c r="M26" i="26"/>
  <c r="N13" i="26"/>
  <c r="M13" i="26"/>
  <c r="N22" i="26"/>
  <c r="M22" i="26"/>
  <c r="N16" i="26"/>
  <c r="M16" i="26"/>
  <c r="M9" i="26"/>
  <c r="N9" i="26"/>
  <c r="M8" i="26"/>
  <c r="N8" i="26"/>
  <c r="M7" i="26"/>
  <c r="N7" i="26"/>
  <c r="N15" i="26"/>
  <c r="M15" i="26"/>
  <c r="N19" i="26"/>
  <c r="M19" i="26"/>
  <c r="M6" i="26"/>
  <c r="N6" i="26"/>
  <c r="K30" i="21"/>
  <c r="D30" i="21"/>
  <c r="F8" i="21" s="1"/>
  <c r="C30" i="21"/>
  <c r="G29" i="21"/>
  <c r="G12" i="21"/>
  <c r="J12" i="21" s="1"/>
  <c r="G11" i="21"/>
  <c r="J11" i="21" s="1"/>
  <c r="G10" i="21"/>
  <c r="J10" i="21" s="1"/>
  <c r="G9" i="21"/>
  <c r="J9" i="21" s="1"/>
  <c r="G8" i="21"/>
  <c r="J8" i="21" s="1"/>
  <c r="I35" i="18"/>
  <c r="H35" i="18"/>
  <c r="G35" i="18"/>
  <c r="F35" i="18"/>
  <c r="E35" i="18"/>
  <c r="D35" i="18"/>
  <c r="C35" i="18"/>
  <c r="B35" i="18"/>
  <c r="I29" i="21" l="1"/>
  <c r="J29" i="21"/>
  <c r="G36" i="21" a="1"/>
  <c r="G36" i="21" s="1"/>
  <c r="L14" i="21" s="1"/>
  <c r="F12" i="21"/>
  <c r="F14" i="21"/>
  <c r="F24" i="21"/>
  <c r="F19" i="21"/>
  <c r="F16" i="21"/>
  <c r="F15" i="21"/>
  <c r="F13" i="21"/>
  <c r="F22" i="21"/>
  <c r="F21" i="21"/>
  <c r="F17" i="21"/>
  <c r="F28" i="21"/>
  <c r="F27" i="21"/>
  <c r="F26" i="21"/>
  <c r="F25" i="21"/>
  <c r="F23" i="21"/>
  <c r="F20" i="21"/>
  <c r="F18" i="21"/>
  <c r="E29" i="21"/>
  <c r="E19" i="21"/>
  <c r="E25" i="21"/>
  <c r="E23" i="21"/>
  <c r="E21" i="21"/>
  <c r="E18" i="21"/>
  <c r="E14" i="21"/>
  <c r="E26" i="21"/>
  <c r="E16" i="21"/>
  <c r="E27" i="21"/>
  <c r="E24" i="21"/>
  <c r="E22" i="21"/>
  <c r="E15" i="21"/>
  <c r="E13" i="21"/>
  <c r="E28" i="21"/>
  <c r="E20" i="21"/>
  <c r="E17" i="21"/>
  <c r="E10" i="21"/>
  <c r="F9" i="21"/>
  <c r="I10" i="21"/>
  <c r="I12" i="21"/>
  <c r="F10" i="21"/>
  <c r="I11" i="21"/>
  <c r="F29" i="21"/>
  <c r="E11" i="21"/>
  <c r="E8" i="21"/>
  <c r="I9" i="21"/>
  <c r="F11" i="21"/>
  <c r="E12" i="21"/>
  <c r="G30" i="21"/>
  <c r="G33" i="21"/>
  <c r="I8" i="21"/>
  <c r="E9" i="21"/>
  <c r="G28" i="20"/>
  <c r="L21" i="20" s="1"/>
  <c r="K22" i="20"/>
  <c r="C22" i="20"/>
  <c r="E17" i="20" s="1"/>
  <c r="D21" i="20"/>
  <c r="D20" i="20"/>
  <c r="D19" i="20"/>
  <c r="D18" i="20"/>
  <c r="D17" i="20"/>
  <c r="D16" i="20"/>
  <c r="D15" i="20"/>
  <c r="K22" i="18"/>
  <c r="D22" i="18"/>
  <c r="F21" i="18" s="1"/>
  <c r="C22" i="18"/>
  <c r="E19" i="18" s="1"/>
  <c r="G21" i="18"/>
  <c r="G20" i="18"/>
  <c r="G19" i="18"/>
  <c r="G18" i="18"/>
  <c r="G17" i="18"/>
  <c r="G16" i="18"/>
  <c r="G15" i="18"/>
  <c r="G14" i="18"/>
  <c r="I17" i="18" l="1"/>
  <c r="J17" i="18"/>
  <c r="I21" i="18"/>
  <c r="J21" i="18"/>
  <c r="I20" i="18"/>
  <c r="J20" i="18"/>
  <c r="I19" i="18"/>
  <c r="J19" i="18"/>
  <c r="I18" i="18"/>
  <c r="J18" i="18"/>
  <c r="I16" i="18"/>
  <c r="J16" i="18"/>
  <c r="I15" i="18"/>
  <c r="J15" i="18"/>
  <c r="I14" i="18"/>
  <c r="J14" i="18"/>
  <c r="E20" i="20"/>
  <c r="K19" i="21"/>
  <c r="K29" i="21"/>
  <c r="K26" i="21"/>
  <c r="L20" i="21"/>
  <c r="K20" i="21"/>
  <c r="L26" i="21"/>
  <c r="L21" i="21"/>
  <c r="K23" i="21"/>
  <c r="K12" i="21"/>
  <c r="L23" i="21"/>
  <c r="L13" i="21"/>
  <c r="K17" i="21"/>
  <c r="L24" i="21"/>
  <c r="L15" i="21"/>
  <c r="K21" i="21"/>
  <c r="L27" i="21"/>
  <c r="K25" i="21"/>
  <c r="L17" i="21"/>
  <c r="L19" i="21"/>
  <c r="L22" i="21"/>
  <c r="L25" i="21"/>
  <c r="L28" i="21"/>
  <c r="L18" i="21"/>
  <c r="L16" i="21"/>
  <c r="K22" i="21"/>
  <c r="K13" i="21"/>
  <c r="K28" i="21"/>
  <c r="K27" i="21"/>
  <c r="K16" i="21"/>
  <c r="K24" i="21"/>
  <c r="K15" i="21"/>
  <c r="K14" i="21"/>
  <c r="K18" i="21"/>
  <c r="L11" i="21"/>
  <c r="L10" i="21"/>
  <c r="L9" i="21"/>
  <c r="L29" i="21"/>
  <c r="L12" i="21"/>
  <c r="L8" i="21"/>
  <c r="K9" i="21"/>
  <c r="K10" i="21"/>
  <c r="K8" i="21"/>
  <c r="K11" i="21"/>
  <c r="I35" i="20"/>
  <c r="E35" i="20"/>
  <c r="H35" i="20"/>
  <c r="D35" i="20"/>
  <c r="G35" i="20"/>
  <c r="C35" i="20"/>
  <c r="F35" i="20"/>
  <c r="B35" i="20"/>
  <c r="E15" i="18"/>
  <c r="F15" i="18"/>
  <c r="E18" i="18"/>
  <c r="E18" i="20"/>
  <c r="E14" i="18"/>
  <c r="E21" i="18"/>
  <c r="K21" i="18" s="1"/>
  <c r="G22" i="18"/>
  <c r="E20" i="18"/>
  <c r="F16" i="18"/>
  <c r="F18" i="18"/>
  <c r="E14" i="20"/>
  <c r="E19" i="20"/>
  <c r="E21" i="20"/>
  <c r="L15" i="20"/>
  <c r="F14" i="18"/>
  <c r="L14" i="20"/>
  <c r="G28" i="18"/>
  <c r="L21" i="18" s="1"/>
  <c r="F17" i="18"/>
  <c r="F20" i="18"/>
  <c r="F19" i="18"/>
  <c r="K19" i="18" s="1"/>
  <c r="L16" i="20"/>
  <c r="L17" i="20"/>
  <c r="L18" i="20"/>
  <c r="D22" i="20"/>
  <c r="F20" i="20" s="1"/>
  <c r="E15" i="20"/>
  <c r="L19" i="20"/>
  <c r="E16" i="20"/>
  <c r="L20" i="20"/>
  <c r="E16" i="18"/>
  <c r="E17" i="18"/>
  <c r="G25" i="18"/>
  <c r="K18" i="18" l="1"/>
  <c r="K20" i="20"/>
  <c r="I19" i="20"/>
  <c r="I15" i="20"/>
  <c r="I17" i="20"/>
  <c r="I21" i="20"/>
  <c r="I14" i="20"/>
  <c r="I16" i="20"/>
  <c r="K17" i="18"/>
  <c r="I18" i="20"/>
  <c r="I20" i="20"/>
  <c r="K16" i="18"/>
  <c r="K20" i="18"/>
  <c r="K15" i="18"/>
  <c r="L14" i="18"/>
  <c r="L19" i="18"/>
  <c r="L17" i="18"/>
  <c r="L16" i="18"/>
  <c r="L18" i="18"/>
  <c r="L15" i="18"/>
  <c r="K14" i="18"/>
  <c r="L20" i="18"/>
  <c r="F14" i="20"/>
  <c r="K14" i="20" s="1"/>
  <c r="F21" i="20"/>
  <c r="K21" i="20" s="1"/>
  <c r="F15" i="20"/>
  <c r="K15" i="20" s="1"/>
  <c r="F17" i="20"/>
  <c r="K17" i="20" s="1"/>
  <c r="G25" i="20"/>
  <c r="F16" i="20"/>
  <c r="K16" i="20" s="1"/>
  <c r="G22" i="20"/>
  <c r="F18" i="20"/>
  <c r="K18" i="20" s="1"/>
  <c r="F19" i="20"/>
  <c r="K19" i="20" s="1"/>
</calcChain>
</file>

<file path=xl/sharedStrings.xml><?xml version="1.0" encoding="utf-8"?>
<sst xmlns="http://schemas.openxmlformats.org/spreadsheetml/2006/main" count="179" uniqueCount="78">
  <si>
    <t>Cohort Name</t>
  </si>
  <si>
    <t>Cohort Count</t>
  </si>
  <si>
    <t>Outcome Count</t>
  </si>
  <si>
    <t>Total</t>
  </si>
  <si>
    <t>Minimum Equity Number</t>
  </si>
  <si>
    <t>Disproportionate Impact Calculator</t>
  </si>
  <si>
    <t>Calculators</t>
  </si>
  <si>
    <t>Sample Views</t>
  </si>
  <si>
    <t>Percent (Cohort)</t>
  </si>
  <si>
    <t>Percent (Outcome)</t>
  </si>
  <si>
    <t>MOE</t>
  </si>
  <si>
    <r>
      <rPr>
        <b/>
        <sz val="11"/>
        <color theme="1"/>
        <rFont val="Calibri"/>
        <family val="2"/>
        <scheme val="minor"/>
      </rPr>
      <t>Minimum Equity Number</t>
    </r>
    <r>
      <rPr>
        <sz val="11"/>
        <color theme="1"/>
        <rFont val="Calibri"/>
        <family val="2"/>
        <scheme val="minor"/>
      </rPr>
      <t>: The minimum equity values reflect the minium number of students that would need to successfully complete for the group to no longer be identified as disproportionately impacted (based on the the PPG method).</t>
    </r>
  </si>
  <si>
    <t>PPG-1 (Row 14)</t>
  </si>
  <si>
    <t>PPG-1 (Row 15)</t>
  </si>
  <si>
    <t>PPG-1 (Row 16)</t>
  </si>
  <si>
    <t>PPG-1 (Row 17)</t>
  </si>
  <si>
    <t>PPG-1 (Row 18)</t>
  </si>
  <si>
    <t>PPG-1 (Row 19)</t>
  </si>
  <si>
    <t>PPG-1 (Row 20)</t>
  </si>
  <si>
    <t>PPG-1 (Row 21)</t>
  </si>
  <si>
    <t>African American</t>
  </si>
  <si>
    <t>Native American</t>
  </si>
  <si>
    <t>Asian</t>
  </si>
  <si>
    <t>Hispanic</t>
  </si>
  <si>
    <t>Multi Ethnic</t>
  </si>
  <si>
    <t>Pacific Islander</t>
  </si>
  <si>
    <t>White</t>
  </si>
  <si>
    <t>Unknown</t>
  </si>
  <si>
    <t>Data Disaggregation Guided Pathways Team</t>
  </si>
  <si>
    <r>
      <rPr>
        <b/>
        <sz val="11"/>
        <color theme="1"/>
        <rFont val="Calibri"/>
        <family val="2"/>
        <scheme val="minor"/>
      </rPr>
      <t>Minimum Equity Number</t>
    </r>
    <r>
      <rPr>
        <sz val="11"/>
        <color theme="1"/>
        <rFont val="Calibri"/>
        <family val="2"/>
        <scheme val="minor"/>
      </rPr>
      <t>: The minimum equity values reflect the minium number of students that would need to successfully complete for the group to no longer be identified as disproportionately impacted (based on the the PPG-1 method).</t>
    </r>
  </si>
  <si>
    <t>Three-Method Calculators</t>
  </si>
  <si>
    <t xml:space="preserve"> </t>
  </si>
  <si>
    <t>DI Calculator Index Explanations</t>
  </si>
  <si>
    <t>PPG-1 (Row 6)</t>
  </si>
  <si>
    <t>PPG-1 (Row 7)</t>
  </si>
  <si>
    <t>PPG-1 (Row 8)</t>
  </si>
  <si>
    <t>PPG-1 (Row 9)</t>
  </si>
  <si>
    <t>PPG-1 (Row 10)</t>
  </si>
  <si>
    <t>PPG-1 (Row 11)</t>
  </si>
  <si>
    <t>PPG-1 (Row 12)</t>
  </si>
  <si>
    <t>PPG-1 (Row 13)</t>
  </si>
  <si>
    <t>PPG-1 (Row 22)</t>
  </si>
  <si>
    <t>PPG-1 (Row 23)</t>
  </si>
  <si>
    <t>PPG-1 (Row 24)</t>
  </si>
  <si>
    <t>PPG-1 (Row 25)</t>
  </si>
  <si>
    <t>PPG-1 (Row 26)</t>
  </si>
  <si>
    <t>PPG-1 (Row 27)</t>
  </si>
  <si>
    <t>PPG-1 (Row 28)</t>
  </si>
  <si>
    <t>PPG-1 (Row 29)</t>
  </si>
  <si>
    <t>Full Equity Number</t>
  </si>
  <si>
    <t>80% Rule</t>
  </si>
  <si>
    <r>
      <rPr>
        <b/>
        <sz val="12"/>
        <color theme="1"/>
        <rFont val="Calibri"/>
        <family val="2"/>
        <scheme val="minor"/>
      </rPr>
      <t>Proportionality Index (PI)</t>
    </r>
    <r>
      <rPr>
        <sz val="12"/>
        <color theme="1"/>
        <rFont val="Calibri"/>
        <family val="2"/>
        <scheme val="minor"/>
      </rPr>
      <t>: Values equal to or less than 0.80 are generally considered to reflect disproportionate impact (i.e., pink highlighted cells).</t>
    </r>
  </si>
  <si>
    <r>
      <rPr>
        <b/>
        <sz val="11"/>
        <color theme="1"/>
        <rFont val="Calibri"/>
        <family val="2"/>
        <scheme val="minor"/>
      </rPr>
      <t>80% Index</t>
    </r>
    <r>
      <rPr>
        <sz val="11"/>
        <color theme="1"/>
        <rFont val="Calibri"/>
        <family val="2"/>
        <scheme val="minor"/>
      </rPr>
      <t>: Values less or equal to 80% are considered to reflect disproportionate impact (i.e., pink highlighted cells).</t>
    </r>
  </si>
  <si>
    <r>
      <rPr>
        <b/>
        <sz val="11"/>
        <color theme="1"/>
        <rFont val="Calibri"/>
        <family val="2"/>
        <scheme val="minor"/>
      </rPr>
      <t>Proportionality Index (PI)</t>
    </r>
    <r>
      <rPr>
        <sz val="11"/>
        <color theme="1"/>
        <rFont val="Calibri"/>
        <family val="2"/>
        <scheme val="minor"/>
      </rPr>
      <t>: Values less than or equal to 0.80 are generally considered to reflect disproportionate impact (i.e., pink highlighted cells).</t>
    </r>
  </si>
  <si>
    <t>Outcome Rate (OR)</t>
  </si>
  <si>
    <t>Overall OR (Includes Comparison Group)</t>
  </si>
  <si>
    <t>Reference Group OR (Highest OR)</t>
  </si>
  <si>
    <r>
      <t xml:space="preserve">Please enter the cohort and outcome rates into the </t>
    </r>
    <r>
      <rPr>
        <b/>
        <sz val="11"/>
        <color theme="1"/>
        <rFont val="Calibri"/>
        <family val="2"/>
        <scheme val="minor"/>
      </rPr>
      <t>Yellow Cells</t>
    </r>
    <r>
      <rPr>
        <sz val="11"/>
        <color theme="1"/>
        <rFont val="Calibri"/>
        <family val="2"/>
        <scheme val="minor"/>
      </rPr>
      <t>.</t>
    </r>
  </si>
  <si>
    <t>Index Explanations</t>
  </si>
  <si>
    <r>
      <rPr>
        <b/>
        <sz val="11"/>
        <color theme="1"/>
        <rFont val="Calibri"/>
        <family val="2"/>
        <scheme val="minor"/>
      </rPr>
      <t>Full Equity Number</t>
    </r>
    <r>
      <rPr>
        <sz val="11"/>
        <color theme="1"/>
        <rFont val="Calibri"/>
        <family val="2"/>
        <scheme val="minor"/>
      </rPr>
      <t>: The full equity values reflect the total number of students that would need to successfully complete for the group's completion rate to be equal to that of all groups (i.e., PPG index value of zero).</t>
    </r>
  </si>
  <si>
    <r>
      <rPr>
        <b/>
        <sz val="11"/>
        <color theme="1"/>
        <rFont val="Calibri"/>
        <family val="2"/>
        <scheme val="minor"/>
      </rPr>
      <t>Full Equity Number</t>
    </r>
    <r>
      <rPr>
        <sz val="11"/>
        <color theme="1"/>
        <rFont val="Calibri"/>
        <family val="2"/>
        <scheme val="minor"/>
      </rPr>
      <t>: The full equity values reflect the total number of students that would need to successfully complete for the group's completion rate to be equal to that of all other groups (i.e., PPG index value of zero).</t>
    </r>
  </si>
  <si>
    <r>
      <rPr>
        <b/>
        <sz val="12"/>
        <color theme="1"/>
        <rFont val="Calibri"/>
        <family val="2"/>
        <scheme val="minor"/>
      </rPr>
      <t>80% Rule</t>
    </r>
    <r>
      <rPr>
        <sz val="12"/>
        <color theme="1"/>
        <rFont val="Calibri"/>
        <family val="2"/>
        <scheme val="minor"/>
      </rPr>
      <t>: Values equal to or less than 80% are considered to reflect disproportionate impact (i.e., pink highlighted cells).</t>
    </r>
  </si>
  <si>
    <t>Percentage Point Gap (PPG-1)</t>
  </si>
  <si>
    <r>
      <rPr>
        <b/>
        <sz val="11"/>
        <color theme="1"/>
        <rFont val="Calibri"/>
        <family val="2"/>
        <scheme val="minor"/>
      </rPr>
      <t>Note</t>
    </r>
    <r>
      <rPr>
        <sz val="11"/>
        <color theme="1"/>
        <rFont val="Calibri"/>
        <family val="2"/>
        <scheme val="minor"/>
      </rPr>
      <t xml:space="preserve">: Please enter the cohort and outcome counts into the </t>
    </r>
    <r>
      <rPr>
        <b/>
        <sz val="11"/>
        <color theme="1"/>
        <rFont val="Calibri"/>
        <family val="2"/>
        <scheme val="minor"/>
      </rPr>
      <t>Yellow Cells</t>
    </r>
    <r>
      <rPr>
        <sz val="11"/>
        <color theme="1"/>
        <rFont val="Calibri"/>
        <family val="2"/>
        <scheme val="minor"/>
      </rPr>
      <t xml:space="preserve">. </t>
    </r>
  </si>
  <si>
    <t>If copying and pasting into the yellow cells, paste as "values" or "values &amp; number formatting" for best results.</t>
  </si>
  <si>
    <t>Disproportionate Impact Calculator: Outcome Rates Available</t>
  </si>
  <si>
    <t>Disproportionate Impact Calculator: Outcome Counts Available</t>
  </si>
  <si>
    <t>Proportionality Index (PI)</t>
  </si>
  <si>
    <t>Proportionality  Index (PI)</t>
  </si>
  <si>
    <r>
      <rPr>
        <b/>
        <sz val="12"/>
        <color theme="1"/>
        <rFont val="Calibri"/>
        <family val="2"/>
        <scheme val="minor"/>
      </rPr>
      <t>Percentage Point Gap Minus One (PPG-1)</t>
    </r>
    <r>
      <rPr>
        <sz val="12"/>
        <color theme="1"/>
        <rFont val="Calibri"/>
        <family val="2"/>
        <scheme val="minor"/>
      </rPr>
      <t>: The Margin of Error value (MOE) is used to determine the presence of DI in the Percentage Point Gap method (i.e., PPG-1). Gaps of 2% or greater that are also larger than the MOE show are highlighted in pink, indicating the presence of substantive disproportionate impact (DI). Note that the "minus 1" referred to in this method is the focal comparison group as it is subtracted from the calcuation of the comparison percentage, that is, all groups but one are included in the calculation of the comparison percentage.</t>
    </r>
  </si>
  <si>
    <r>
      <rPr>
        <b/>
        <sz val="12"/>
        <color theme="1"/>
        <rFont val="Calibri"/>
        <family val="2"/>
        <scheme val="minor"/>
      </rPr>
      <t>Minimum Equity Number (Based on the PPG-1)</t>
    </r>
    <r>
      <rPr>
        <sz val="12"/>
        <color theme="1"/>
        <rFont val="Calibri"/>
        <family val="2"/>
        <scheme val="minor"/>
      </rPr>
      <t>: The minimum equity values reflect the minium number of students that would need to successfully complete for the group to no longer be identified as disproportionately impacted.</t>
    </r>
  </si>
  <si>
    <r>
      <rPr>
        <b/>
        <sz val="12"/>
        <color theme="1"/>
        <rFont val="Calibri"/>
        <family val="2"/>
        <scheme val="minor"/>
      </rPr>
      <t>Full Equity Number (Based on the PPG-1)</t>
    </r>
    <r>
      <rPr>
        <sz val="12"/>
        <color theme="1"/>
        <rFont val="Calibri"/>
        <family val="2"/>
        <scheme val="minor"/>
      </rPr>
      <t>: The full equity values reflect the total number of students that would need to successfully complete for the group's completion rate to be equal to that of all groups (i.e., PPG index value of zero).</t>
    </r>
  </si>
  <si>
    <r>
      <rPr>
        <b/>
        <sz val="11"/>
        <color theme="1"/>
        <rFont val="Calibri"/>
        <family val="2"/>
        <scheme val="minor"/>
      </rPr>
      <t>Percentage Point Gap Index (PPG)</t>
    </r>
    <r>
      <rPr>
        <sz val="11"/>
        <color theme="1"/>
        <rFont val="Calibri"/>
        <family val="2"/>
        <scheme val="minor"/>
      </rPr>
      <t>: When the between the focal cohort's outcome is at least 2% lower than the average of all other groups and the gap is also larger than the margin of error (MOE), DI is indicated and cells are highlighted in pink.</t>
    </r>
  </si>
  <si>
    <r>
      <rPr>
        <b/>
        <sz val="11"/>
        <color theme="1"/>
        <rFont val="Calibri"/>
        <family val="2"/>
        <scheme val="minor"/>
      </rPr>
      <t>Note</t>
    </r>
    <r>
      <rPr>
        <sz val="11"/>
        <color theme="1"/>
        <rFont val="Calibri"/>
        <family val="2"/>
        <scheme val="minor"/>
      </rPr>
      <t>: Cohort counts equal to or greater than 800 will be in bold.</t>
    </r>
  </si>
  <si>
    <r>
      <rPr>
        <b/>
        <sz val="11"/>
        <color theme="1"/>
        <rFont val="Calibri"/>
        <family val="2"/>
        <scheme val="minor"/>
      </rPr>
      <t>Note</t>
    </r>
    <r>
      <rPr>
        <sz val="11"/>
        <color theme="1"/>
        <rFont val="Calibri"/>
        <family val="2"/>
        <scheme val="minor"/>
      </rPr>
      <t>: Cohort counts greater than or equal to 800 will be in bold.</t>
    </r>
  </si>
  <si>
    <r>
      <t xml:space="preserve">Reference Document: </t>
    </r>
    <r>
      <rPr>
        <sz val="12"/>
        <color theme="1"/>
        <rFont val="Calibri"/>
        <family val="2"/>
        <scheme val="minor"/>
      </rPr>
      <t xml:space="preserve">Link to RP publication offering an overview of DI methods employed by the calculator: </t>
    </r>
    <r>
      <rPr>
        <sz val="11"/>
        <color theme="1"/>
        <rFont val="Calibri"/>
        <family val="2"/>
        <scheme val="minor"/>
      </rPr>
      <t xml:space="preserve">   </t>
    </r>
  </si>
  <si>
    <t>https://drive.google.com/file/d/1UfiP2yFntyvryQvxbDvijyxluVfvXCxK/view?usp=sharing</t>
  </si>
  <si>
    <t>Last Updated 8/20/2020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</si>
</sst>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theme="1"/>
      <name val="Calibri"/>
      <family val="2"/>
      <scheme val="minor"/>
    </font>
    <font>
      <sz val="10"/>
      <name val="Arial"/>
      <family val="2"/>
    </font>
    <font>
      <sz val="10"/>
      <color indexed="8"/>
      <name val="MS Sans Serif"/>
      <charset val="134"/>
    </font>
    <font>
      <sz val="10"/>
      <color indexed="8"/>
      <name val="Arial"/>
      <family val="2"/>
    </font>
    <font>
      <sz val="14"/>
      <color indexed="56"/>
      <name val="MS Sans Serif"/>
      <charset val="134"/>
    </font>
    <font>
      <sz val="10"/>
      <color indexed="56"/>
      <name val="MS Sans Serif"/>
      <charset val="134"/>
    </font>
    <font>
      <b/>
      <sz val="10"/>
      <color indexed="8"/>
      <name val="MS Sans Serif"/>
      <charset val="134"/>
    </font>
    <font>
      <sz val="8"/>
      <color indexed="8"/>
      <name val="MS Sans Serif"/>
      <charset val="134"/>
    </font>
    <font>
      <b/>
      <sz val="11"/>
      <color theme="1"/>
      <name val="Calibri"/>
      <family val="2"/>
      <scheme val="minor"/>
    </font>
    <font>
      <b/>
      <u/>
      <sz val="18"/>
      <color theme="1"/>
      <name val="Calibri"/>
      <family val="2"/>
      <scheme val="minor"/>
    </font>
    <font>
      <b/>
      <sz val="14"/>
      <color theme="1"/>
      <name val="Calibri"/>
      <family val="2"/>
      <scheme val="minor"/>
    </font>
    <font>
      <sz val="14"/>
      <color theme="1"/>
      <name val="Arial"/>
      <family val="2"/>
    </font>
    <font>
      <sz val="10"/>
      <color theme="1"/>
      <name val="Arial"/>
      <family val="2"/>
    </font>
    <font>
      <sz val="12"/>
      <color theme="1"/>
      <name val="Calibri"/>
      <family val="2"/>
      <scheme val="minor"/>
    </font>
    <font>
      <b/>
      <sz val="12"/>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7C80"/>
        <bgColor indexed="64"/>
      </patternFill>
    </fill>
    <fill>
      <patternFill patternType="solid">
        <fgColor theme="4" tint="0.39997558519241921"/>
        <bgColor indexed="64"/>
      </patternFill>
    </fill>
    <fill>
      <patternFill patternType="solid">
        <fgColor theme="7" tint="0.79998168889431442"/>
        <bgColor indexed="64"/>
      </patternFill>
    </fill>
  </fills>
  <borders count="5">
    <border>
      <left/>
      <right/>
      <top/>
      <bottom/>
      <diagonal/>
    </border>
    <border>
      <left/>
      <right/>
      <top style="thick">
        <color indexed="5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cellStyleXfs>
  <cellXfs count="49">
    <xf numFmtId="0" fontId="0" fillId="0" borderId="0" xfId="0"/>
    <xf numFmtId="0" fontId="8" fillId="0" borderId="0" xfId="0" applyFont="1"/>
    <xf numFmtId="0" fontId="3" fillId="2" borderId="0" xfId="0" applyFont="1" applyFill="1"/>
    <xf numFmtId="0" fontId="2" fillId="3" borderId="1" xfId="0" applyFont="1" applyFill="1" applyBorder="1"/>
    <xf numFmtId="0" fontId="3" fillId="3" borderId="1" xfId="0" applyFont="1" applyFill="1" applyBorder="1"/>
    <xf numFmtId="0" fontId="0" fillId="3" borderId="1" xfId="0" applyFill="1" applyBorder="1"/>
    <xf numFmtId="0" fontId="2" fillId="3" borderId="0" xfId="0" applyFont="1" applyFill="1"/>
    <xf numFmtId="0" fontId="6" fillId="3" borderId="0" xfId="0" applyFont="1" applyFill="1"/>
    <xf numFmtId="0" fontId="3" fillId="3" borderId="0" xfId="0" applyFont="1" applyFill="1"/>
    <xf numFmtId="0" fontId="0" fillId="3" borderId="0" xfId="0" applyFill="1"/>
    <xf numFmtId="0" fontId="7" fillId="3" borderId="0" xfId="0" applyFont="1" applyFill="1"/>
    <xf numFmtId="0" fontId="7" fillId="3" borderId="0" xfId="0" applyFont="1" applyFill="1" applyAlignment="1">
      <alignment wrapText="1"/>
    </xf>
    <xf numFmtId="3" fontId="0" fillId="4" borderId="2" xfId="0" applyNumberFormat="1" applyFill="1" applyBorder="1"/>
    <xf numFmtId="0" fontId="0" fillId="4" borderId="2" xfId="0" applyFill="1" applyBorder="1"/>
    <xf numFmtId="2" fontId="0" fillId="4" borderId="2" xfId="0" applyNumberFormat="1" applyFill="1" applyBorder="1"/>
    <xf numFmtId="0" fontId="0" fillId="0" borderId="2" xfId="0" applyBorder="1"/>
    <xf numFmtId="2" fontId="0" fillId="0" borderId="2" xfId="0" applyNumberFormat="1" applyBorder="1"/>
    <xf numFmtId="1" fontId="0" fillId="0" borderId="2" xfId="0" applyNumberFormat="1" applyBorder="1" applyAlignment="1">
      <alignment horizontal="right"/>
    </xf>
    <xf numFmtId="3" fontId="0" fillId="0" borderId="2" xfId="0" applyNumberFormat="1" applyBorder="1"/>
    <xf numFmtId="0" fontId="0" fillId="5" borderId="3" xfId="0" applyFill="1" applyBorder="1"/>
    <xf numFmtId="0" fontId="9" fillId="5" borderId="4" xfId="0" applyFont="1" applyFill="1" applyBorder="1"/>
    <xf numFmtId="0" fontId="8" fillId="0" borderId="2" xfId="0" applyFont="1" applyBorder="1" applyAlignment="1">
      <alignment horizontal="center" vertical="center" wrapText="1"/>
    </xf>
    <xf numFmtId="2" fontId="0" fillId="7" borderId="0" xfId="0" applyNumberFormat="1" applyFill="1"/>
    <xf numFmtId="2" fontId="0" fillId="6" borderId="2" xfId="0" applyNumberFormat="1" applyFill="1" applyBorder="1"/>
    <xf numFmtId="3" fontId="0" fillId="6" borderId="2" xfId="0" applyNumberFormat="1" applyFill="1" applyBorder="1"/>
    <xf numFmtId="0" fontId="0" fillId="6" borderId="2" xfId="0" applyFill="1" applyBorder="1"/>
    <xf numFmtId="0" fontId="10" fillId="5" borderId="3" xfId="0" applyFont="1" applyFill="1" applyBorder="1"/>
    <xf numFmtId="0" fontId="2" fillId="8" borderId="0" xfId="0" applyFont="1" applyFill="1"/>
    <xf numFmtId="0" fontId="3" fillId="8" borderId="0" xfId="0" applyFont="1" applyFill="1"/>
    <xf numFmtId="0" fontId="0" fillId="8" borderId="0" xfId="0" applyFill="1"/>
    <xf numFmtId="0" fontId="4" fillId="8" borderId="0" xfId="0" applyFont="1" applyFill="1" applyBorder="1"/>
    <xf numFmtId="0" fontId="4" fillId="8" borderId="0" xfId="0" applyFont="1" applyFill="1"/>
    <xf numFmtId="0" fontId="5" fillId="8" borderId="0" xfId="0" applyFont="1" applyFill="1" applyBorder="1"/>
    <xf numFmtId="0" fontId="5" fillId="8" borderId="0" xfId="0" applyFont="1" applyFill="1"/>
    <xf numFmtId="0" fontId="11" fillId="8" borderId="0" xfId="0" applyFont="1" applyFill="1"/>
    <xf numFmtId="0" fontId="12" fillId="8" borderId="0" xfId="0" applyFont="1" applyFill="1"/>
    <xf numFmtId="0" fontId="0" fillId="0" borderId="0" xfId="0" applyBorder="1"/>
    <xf numFmtId="0" fontId="0" fillId="0" borderId="0" xfId="0" applyAlignment="1">
      <alignment wrapText="1"/>
    </xf>
    <xf numFmtId="0" fontId="8" fillId="0" borderId="2" xfId="0" applyFont="1" applyBorder="1" applyAlignment="1">
      <alignment wrapText="1"/>
    </xf>
    <xf numFmtId="0" fontId="8" fillId="9" borderId="2" xfId="0" applyFont="1" applyFill="1" applyBorder="1" applyAlignment="1">
      <alignment wrapText="1"/>
    </xf>
    <xf numFmtId="0" fontId="8" fillId="8" borderId="2" xfId="0" applyFont="1" applyFill="1" applyBorder="1" applyAlignment="1">
      <alignment wrapText="1"/>
    </xf>
    <xf numFmtId="0" fontId="14"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Border="1" applyAlignment="1">
      <alignment wrapText="1"/>
    </xf>
    <xf numFmtId="0" fontId="0" fillId="0" borderId="0" xfId="0" applyBorder="1" applyAlignment="1">
      <alignment wrapText="1"/>
    </xf>
    <xf numFmtId="0" fontId="10" fillId="0" borderId="0" xfId="0" applyFont="1" applyAlignment="1">
      <alignment wrapText="1"/>
    </xf>
    <xf numFmtId="0" fontId="15" fillId="0" borderId="0" xfId="2" applyAlignment="1">
      <alignment wrapText="1"/>
    </xf>
    <xf numFmtId="164" fontId="0" fillId="0" borderId="2" xfId="0" applyNumberFormat="1" applyBorder="1"/>
  </cellXfs>
  <cellStyles count="3">
    <cellStyle name="Hyperlink" xfId="2" builtinId="8"/>
    <cellStyle name="Normal" xfId="0" builtinId="0"/>
    <cellStyle name="Normal 2" xfId="1" xr:uid="{00000000-0005-0000-0000-000001000000}"/>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auto="1"/>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dxf>
    <dxf>
      <font>
        <b/>
        <i val="0"/>
        <strike val="0"/>
      </font>
    </dxf>
    <dxf>
      <font>
        <color rgb="FF9C0006"/>
      </font>
      <fill>
        <patternFill>
          <bgColor rgb="FFFFC7CE"/>
        </patternFill>
      </fill>
    </dxf>
    <dxf>
      <font>
        <b/>
        <i val="0"/>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Example of Counts Method'!A1"/><Relationship Id="rId2" Type="http://schemas.openxmlformats.org/officeDocument/2006/relationships/hyperlink" Target="#'OR Avail (OR Method)'!A1"/><Relationship Id="rId1" Type="http://schemas.openxmlformats.org/officeDocument/2006/relationships/hyperlink" Target="#'OR Not Avail (Counts Method)'!A1"/><Relationship Id="rId5" Type="http://schemas.openxmlformats.org/officeDocument/2006/relationships/hyperlink" Target="#Glossary!A1"/><Relationship Id="rId4" Type="http://schemas.openxmlformats.org/officeDocument/2006/relationships/hyperlink" Target="#'Example of Outcome Rate Method'!A1"/></Relationships>
</file>

<file path=xl/drawings/_rels/drawing3.xml.rels><?xml version="1.0" encoding="UTF-8" standalone="yes"?>
<Relationships xmlns="http://schemas.openxmlformats.org/package/2006/relationships"><Relationship Id="rId2" Type="http://schemas.openxmlformats.org/officeDocument/2006/relationships/hyperlink" Target="#Glossary!A1"/><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Glossary!A1"/><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xdr:col>
      <xdr:colOff>91440</xdr:colOff>
      <xdr:row>4</xdr:row>
      <xdr:rowOff>106680</xdr:rowOff>
    </xdr:from>
    <xdr:to>
      <xdr:col>17</xdr:col>
      <xdr:colOff>601980</xdr:colOff>
      <xdr:row>24</xdr:row>
      <xdr:rowOff>7620</xdr:rowOff>
    </xdr:to>
    <xdr:sp macro="" textlink="">
      <xdr:nvSpPr>
        <xdr:cNvPr id="2049" name="Rectangle 9">
          <a:extLst>
            <a:ext uri="{FF2B5EF4-FFF2-40B4-BE49-F238E27FC236}">
              <a16:creationId xmlns:a16="http://schemas.microsoft.com/office/drawing/2014/main" id="{4AC14089-5BD1-4A74-B336-1FD3114E4648}"/>
            </a:ext>
          </a:extLst>
        </xdr:cNvPr>
        <xdr:cNvSpPr>
          <a:spLocks noChangeArrowheads="1"/>
        </xdr:cNvSpPr>
      </xdr:nvSpPr>
      <xdr:spPr bwMode="auto">
        <a:xfrm>
          <a:off x="312420" y="1196340"/>
          <a:ext cx="14081760" cy="3566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xdr:row>
      <xdr:rowOff>95248</xdr:rowOff>
    </xdr:from>
    <xdr:to>
      <xdr:col>5</xdr:col>
      <xdr:colOff>190500</xdr:colOff>
      <xdr:row>22</xdr:row>
      <xdr:rowOff>163285</xdr:rowOff>
    </xdr:to>
    <xdr:sp macro="" textlink="">
      <xdr:nvSpPr>
        <xdr:cNvPr id="3" name="Text 8">
          <a:extLst>
            <a:ext uri="{FF2B5EF4-FFF2-40B4-BE49-F238E27FC236}">
              <a16:creationId xmlns:a16="http://schemas.microsoft.com/office/drawing/2014/main" id="{5777BB3A-0A10-4CC5-8035-5482F62440D7}"/>
            </a:ext>
          </a:extLst>
        </xdr:cNvPr>
        <xdr:cNvSpPr txBox="1">
          <a:spLocks noChangeArrowheads="1"/>
        </xdr:cNvSpPr>
      </xdr:nvSpPr>
      <xdr:spPr>
        <a:xfrm>
          <a:off x="378279" y="830034"/>
          <a:ext cx="6340928" cy="3409951"/>
        </a:xfrm>
        <a:prstGeom prst="rect">
          <a:avLst/>
        </a:prstGeom>
        <a:solidFill>
          <a:srgbClr val="FFFFFF"/>
        </a:solidFill>
        <a:ln w="1">
          <a:noFill/>
          <a:miter lim="800000"/>
        </a:ln>
      </xdr:spPr>
      <xdr:txBody>
        <a:bodyPr vertOverflow="clip" wrap="square" lIns="27432" tIns="22860" rIns="0" bIns="0" anchor="t" upright="1"/>
        <a:lstStyle/>
        <a:p>
          <a:pPr algn="l" rtl="0">
            <a:lnSpc>
              <a:spcPct val="100000"/>
            </a:lnSpc>
            <a:spcAft>
              <a:spcPts val="600"/>
            </a:spcAft>
            <a:defRPr sz="1000"/>
          </a:pPr>
          <a:r>
            <a:rPr lang="en-US" sz="1000" b="1" i="0" u="none" strike="noStrike" baseline="0">
              <a:solidFill>
                <a:srgbClr val="000000"/>
              </a:solidFill>
              <a:latin typeface="MS Sans Serif"/>
            </a:rPr>
            <a:t>Introduction</a:t>
          </a:r>
          <a:endParaRPr lang="en-US" sz="1000" b="0" i="0" u="none" strike="noStrike" baseline="0">
            <a:solidFill>
              <a:srgbClr val="000000"/>
            </a:solidFill>
            <a:latin typeface="MS Sans Serif"/>
          </a:endParaRPr>
        </a:p>
        <a:p>
          <a:pPr algn="l" rtl="0">
            <a:lnSpc>
              <a:spcPct val="100000"/>
            </a:lnSpc>
            <a:spcAft>
              <a:spcPts val="600"/>
            </a:spcAft>
            <a:defRPr sz="1000"/>
          </a:pPr>
          <a:r>
            <a:rPr lang="en-US" sz="1050" b="0" i="0" u="none" strike="noStrike" baseline="0">
              <a:solidFill>
                <a:srgbClr val="000000"/>
              </a:solidFill>
              <a:latin typeface="+mn-lt"/>
            </a:rPr>
            <a:t>The Disproportionate Impact Calculator was developed by the Data Disaggregation Guided Pathways Team of Craig Hayward, Carolyn Holcroft, Jared Lessard &amp; Giovanni Sosa, with coding work performed by Giovanni Sosa &amp; Craig Hayward. The initial creation of this program was supported by the Institutional Effectiveness Partnership Initiative.</a:t>
          </a:r>
        </a:p>
        <a:p>
          <a:pPr algn="l" rtl="0">
            <a:lnSpc>
              <a:spcPct val="100000"/>
            </a:lnSpc>
            <a:spcAft>
              <a:spcPts val="600"/>
            </a:spcAft>
            <a:defRPr sz="1000"/>
          </a:pPr>
          <a:r>
            <a:rPr lang="en-US" sz="1050" b="0" i="0" u="none" strike="noStrike" baseline="0">
              <a:solidFill>
                <a:srgbClr val="000000"/>
              </a:solidFill>
              <a:latin typeface="+mn-lt"/>
            </a:rPr>
            <a:t>This program computes three distinct disproportionate impact (DI) indices: (a) Percentage Point Gap Index, (b) the Proportionality Index, and (c) the </a:t>
          </a:r>
          <a:r>
            <a:rPr lang="en-US" sz="1050" b="0" i="0" baseline="0">
              <a:effectLst/>
              <a:latin typeface="+mn-lt"/>
              <a:ea typeface="+mn-ea"/>
              <a:cs typeface="+mn-cs"/>
            </a:rPr>
            <a:t>80% Rule</a:t>
          </a:r>
          <a:r>
            <a:rPr lang="en-US" sz="1050" b="0" i="0" u="none" strike="noStrike" baseline="0">
              <a:solidFill>
                <a:srgbClr val="000000"/>
              </a:solidFill>
              <a:latin typeface="+mn-lt"/>
            </a:rPr>
            <a:t>. Additionally, the DI calcluator provides two "equity numbers" for the PPG index. These show the number of successful students needed to remove a group from DI status (i.e., minimum equity number) as well as the number of students needed to completely eliminate the observed disproportionate impact (i.e., full equity number). </a:t>
          </a:r>
        </a:p>
        <a:p>
          <a:pPr algn="l" rtl="0">
            <a:lnSpc>
              <a:spcPct val="100000"/>
            </a:lnSpc>
            <a:spcAft>
              <a:spcPts val="600"/>
            </a:spcAft>
            <a:defRPr sz="1000"/>
          </a:pPr>
          <a:r>
            <a:rPr lang="en-US" sz="1050" b="1" i="0" u="none" strike="noStrike" baseline="0">
              <a:solidFill>
                <a:srgbClr val="000000"/>
              </a:solidFill>
              <a:latin typeface="+mn-lt"/>
            </a:rPr>
            <a:t>To use:</a:t>
          </a:r>
          <a:r>
            <a:rPr lang="en-US" sz="1050" b="0" i="0" u="none" strike="noStrike" baseline="0">
              <a:solidFill>
                <a:srgbClr val="000000"/>
              </a:solidFill>
              <a:latin typeface="+mn-lt"/>
            </a:rPr>
            <a:t> </a:t>
          </a:r>
          <a:r>
            <a:rPr lang="en-US" sz="1050" b="1" i="0" baseline="0">
              <a:effectLst/>
              <a:latin typeface="+mn-lt"/>
              <a:ea typeface="+mn-ea"/>
              <a:cs typeface="+mn-cs"/>
            </a:rPr>
            <a:t>Select the "Main Menu" tab to navigate the various calculators and sample views</a:t>
          </a:r>
          <a:r>
            <a:rPr lang="en-US" sz="1050" b="0" i="0" baseline="0">
              <a:effectLst/>
              <a:latin typeface="+mn-lt"/>
              <a:ea typeface="+mn-ea"/>
              <a:cs typeface="+mn-cs"/>
            </a:rPr>
            <a:t>. </a:t>
          </a:r>
          <a:r>
            <a:rPr lang="en-US" sz="1050" b="0" i="0" u="none" strike="noStrike" baseline="0">
              <a:solidFill>
                <a:srgbClr val="000000"/>
              </a:solidFill>
              <a:latin typeface="+mn-lt"/>
            </a:rPr>
            <a:t>Enter the requested data in all cells that are shaded in yellow. DI can be calculated based on cohort sizes and counts of outcomes or cohort sizes and outcome rates (OR). The DI index and the corresponding equity numbers are computed automatically when all necessary data cells are filled in. The sample tabs offer users helpful examples of what the calculator looks like when data has been correctly entered. </a:t>
          </a:r>
        </a:p>
        <a:p>
          <a:pPr algn="l" rtl="0">
            <a:lnSpc>
              <a:spcPct val="100000"/>
            </a:lnSpc>
            <a:spcAft>
              <a:spcPts val="600"/>
            </a:spcAft>
            <a:defRPr sz="1000"/>
          </a:pPr>
          <a:r>
            <a:rPr lang="en-US" sz="1050" b="1" i="0" u="none" strike="noStrike" baseline="0">
              <a:solidFill>
                <a:srgbClr val="000000"/>
              </a:solidFill>
              <a:latin typeface="+mn-lt"/>
            </a:rPr>
            <a:t>NOTE</a:t>
          </a:r>
          <a:r>
            <a:rPr lang="en-US" sz="1050" b="0" i="0" u="none" strike="noStrike" baseline="0">
              <a:solidFill>
                <a:srgbClr val="000000"/>
              </a:solidFill>
              <a:latin typeface="+mn-lt"/>
            </a:rPr>
            <a:t>: The Percentage Point Gap is calculated based on the success rate of the focal group minus the average success rate of all other groups (minus the group under comparison, i.e., PPG-1).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3</xdr:row>
      <xdr:rowOff>101600</xdr:rowOff>
    </xdr:from>
    <xdr:to>
      <xdr:col>0</xdr:col>
      <xdr:colOff>3091180</xdr:colOff>
      <xdr:row>7</xdr:row>
      <xdr:rowOff>5080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5661A0D-919A-46E8-995C-0F604A2B3ADB}"/>
            </a:ext>
          </a:extLst>
        </xdr:cNvPr>
        <xdr:cNvSpPr/>
      </xdr:nvSpPr>
      <xdr:spPr>
        <a:xfrm>
          <a:off x="165100" y="819150"/>
          <a:ext cx="2926080" cy="640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Outcome Rates</a:t>
          </a:r>
          <a:r>
            <a:rPr lang="en-US" sz="1400" b="1" baseline="0"/>
            <a:t> Not </a:t>
          </a:r>
          <a:r>
            <a:rPr lang="en-US" sz="1400" b="1" i="0" baseline="0"/>
            <a:t>Available</a:t>
          </a:r>
        </a:p>
      </xdr:txBody>
    </xdr:sp>
    <xdr:clientData/>
  </xdr:twoCellAnchor>
  <xdr:twoCellAnchor>
    <xdr:from>
      <xdr:col>0</xdr:col>
      <xdr:colOff>160020</xdr:colOff>
      <xdr:row>7</xdr:row>
      <xdr:rowOff>121920</xdr:rowOff>
    </xdr:from>
    <xdr:to>
      <xdr:col>0</xdr:col>
      <xdr:colOff>3086100</xdr:colOff>
      <xdr:row>11</xdr:row>
      <xdr:rowOff>25400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BB0A7FE4-80C4-43C5-BC8D-8EAF36AABE20}"/>
            </a:ext>
          </a:extLst>
        </xdr:cNvPr>
        <xdr:cNvSpPr/>
      </xdr:nvSpPr>
      <xdr:spPr>
        <a:xfrm>
          <a:off x="160020" y="1576070"/>
          <a:ext cx="2926080" cy="640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Outcome Rates Available</a:t>
          </a:r>
        </a:p>
      </xdr:txBody>
    </xdr:sp>
    <xdr:clientData/>
  </xdr:twoCellAnchor>
  <xdr:twoCellAnchor>
    <xdr:from>
      <xdr:col>0</xdr:col>
      <xdr:colOff>160020</xdr:colOff>
      <xdr:row>13</xdr:row>
      <xdr:rowOff>137160</xdr:rowOff>
    </xdr:from>
    <xdr:to>
      <xdr:col>0</xdr:col>
      <xdr:colOff>3086100</xdr:colOff>
      <xdr:row>17</xdr:row>
      <xdr:rowOff>40640</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17F2D13A-972A-4452-BED4-C23E9CAB05D3}"/>
            </a:ext>
          </a:extLst>
        </xdr:cNvPr>
        <xdr:cNvSpPr/>
      </xdr:nvSpPr>
      <xdr:spPr>
        <a:xfrm>
          <a:off x="160020" y="2747010"/>
          <a:ext cx="2926080" cy="64008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Outcome Rates Not Available</a:t>
          </a:r>
        </a:p>
      </xdr:txBody>
    </xdr:sp>
    <xdr:clientData/>
  </xdr:twoCellAnchor>
  <xdr:twoCellAnchor>
    <xdr:from>
      <xdr:col>0</xdr:col>
      <xdr:colOff>153670</xdr:colOff>
      <xdr:row>17</xdr:row>
      <xdr:rowOff>161290</xdr:rowOff>
    </xdr:from>
    <xdr:to>
      <xdr:col>0</xdr:col>
      <xdr:colOff>3079750</xdr:colOff>
      <xdr:row>21</xdr:row>
      <xdr:rowOff>64770</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5A72622C-A961-4B26-B39E-504057150CAF}"/>
            </a:ext>
          </a:extLst>
        </xdr:cNvPr>
        <xdr:cNvSpPr/>
      </xdr:nvSpPr>
      <xdr:spPr>
        <a:xfrm>
          <a:off x="153670" y="3507740"/>
          <a:ext cx="2926080" cy="64008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Outcome Rates Available</a:t>
          </a:r>
        </a:p>
      </xdr:txBody>
    </xdr:sp>
    <xdr:clientData/>
  </xdr:twoCellAnchor>
  <xdr:twoCellAnchor>
    <xdr:from>
      <xdr:col>0</xdr:col>
      <xdr:colOff>142875</xdr:colOff>
      <xdr:row>24</xdr:row>
      <xdr:rowOff>114300</xdr:rowOff>
    </xdr:from>
    <xdr:to>
      <xdr:col>0</xdr:col>
      <xdr:colOff>3068955</xdr:colOff>
      <xdr:row>28</xdr:row>
      <xdr:rowOff>17780</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31D04D19-563A-4B7F-BE5B-76A149449A48}"/>
            </a:ext>
          </a:extLst>
        </xdr:cNvPr>
        <xdr:cNvSpPr/>
      </xdr:nvSpPr>
      <xdr:spPr>
        <a:xfrm>
          <a:off x="142875" y="4714875"/>
          <a:ext cx="2926080" cy="62738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Glossary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0</xdr:row>
      <xdr:rowOff>88900</xdr:rowOff>
    </xdr:from>
    <xdr:to>
      <xdr:col>12</xdr:col>
      <xdr:colOff>1103630</xdr:colOff>
      <xdr:row>2</xdr:row>
      <xdr:rowOff>177800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ACE2947-067D-4E04-BE81-EFDDF937BD30}"/>
            </a:ext>
          </a:extLst>
        </xdr:cNvPr>
        <xdr:cNvSpPr/>
      </xdr:nvSpPr>
      <xdr:spPr>
        <a:xfrm>
          <a:off x="11334750" y="88900"/>
          <a:ext cx="1065530" cy="45720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Main Menu</a:t>
          </a:r>
        </a:p>
      </xdr:txBody>
    </xdr:sp>
    <xdr:clientData/>
  </xdr:twoCellAnchor>
  <xdr:twoCellAnchor>
    <xdr:from>
      <xdr:col>13</xdr:col>
      <xdr:colOff>57150</xdr:colOff>
      <xdr:row>0</xdr:row>
      <xdr:rowOff>88900</xdr:rowOff>
    </xdr:from>
    <xdr:to>
      <xdr:col>13</xdr:col>
      <xdr:colOff>1122680</xdr:colOff>
      <xdr:row>2</xdr:row>
      <xdr:rowOff>177800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CF6A3E6-D84A-4EF2-9896-3AB34C0A978E}"/>
            </a:ext>
          </a:extLst>
        </xdr:cNvPr>
        <xdr:cNvSpPr/>
      </xdr:nvSpPr>
      <xdr:spPr>
        <a:xfrm>
          <a:off x="12503150" y="88900"/>
          <a:ext cx="1065530" cy="45720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Glossary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0</xdr:row>
      <xdr:rowOff>88900</xdr:rowOff>
    </xdr:from>
    <xdr:to>
      <xdr:col>12</xdr:col>
      <xdr:colOff>1103630</xdr:colOff>
      <xdr:row>2</xdr:row>
      <xdr:rowOff>177800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D7285B1-3A5E-424F-B733-04DE8EB27507}"/>
            </a:ext>
          </a:extLst>
        </xdr:cNvPr>
        <xdr:cNvSpPr/>
      </xdr:nvSpPr>
      <xdr:spPr>
        <a:xfrm>
          <a:off x="11830050" y="88900"/>
          <a:ext cx="1065530" cy="45085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Main Menu</a:t>
          </a:r>
        </a:p>
      </xdr:txBody>
    </xdr:sp>
    <xdr:clientData/>
  </xdr:twoCellAnchor>
  <xdr:twoCellAnchor>
    <xdr:from>
      <xdr:col>13</xdr:col>
      <xdr:colOff>57150</xdr:colOff>
      <xdr:row>0</xdr:row>
      <xdr:rowOff>88900</xdr:rowOff>
    </xdr:from>
    <xdr:to>
      <xdr:col>13</xdr:col>
      <xdr:colOff>1122680</xdr:colOff>
      <xdr:row>2</xdr:row>
      <xdr:rowOff>177800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06247F5-9DD1-41A7-8C80-A12287BE83DC}"/>
            </a:ext>
          </a:extLst>
        </xdr:cNvPr>
        <xdr:cNvSpPr/>
      </xdr:nvSpPr>
      <xdr:spPr>
        <a:xfrm>
          <a:off x="13049250" y="88900"/>
          <a:ext cx="1065530" cy="45085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Glossary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88900</xdr:colOff>
      <xdr:row>0</xdr:row>
      <xdr:rowOff>95250</xdr:rowOff>
    </xdr:from>
    <xdr:to>
      <xdr:col>14</xdr:col>
      <xdr:colOff>5080</xdr:colOff>
      <xdr:row>4</xdr:row>
      <xdr:rowOff>19050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98BF9F-917D-4E77-8AA9-9F90BFEC8131}"/>
            </a:ext>
          </a:extLst>
        </xdr:cNvPr>
        <xdr:cNvSpPr/>
      </xdr:nvSpPr>
      <xdr:spPr>
        <a:xfrm>
          <a:off x="13484860" y="95250"/>
          <a:ext cx="1074420" cy="65532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88900</xdr:colOff>
      <xdr:row>0</xdr:row>
      <xdr:rowOff>95250</xdr:rowOff>
    </xdr:from>
    <xdr:to>
      <xdr:col>14</xdr:col>
      <xdr:colOff>5080</xdr:colOff>
      <xdr:row>4</xdr:row>
      <xdr:rowOff>19050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14B930-FEE8-462B-B88D-A04294031043}"/>
            </a:ext>
          </a:extLst>
        </xdr:cNvPr>
        <xdr:cNvSpPr/>
      </xdr:nvSpPr>
      <xdr:spPr>
        <a:xfrm>
          <a:off x="13484860" y="95250"/>
          <a:ext cx="1074420" cy="65532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Main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xdr:colOff>
      <xdr:row>0</xdr:row>
      <xdr:rowOff>230505</xdr:rowOff>
    </xdr:from>
    <xdr:to>
      <xdr:col>0</xdr:col>
      <xdr:colOff>1139824</xdr:colOff>
      <xdr:row>2</xdr:row>
      <xdr:rowOff>230505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644E9049-65B4-491E-9521-067C78442EBF}"/>
            </a:ext>
          </a:extLst>
        </xdr:cNvPr>
        <xdr:cNvSpPr/>
      </xdr:nvSpPr>
      <xdr:spPr>
        <a:xfrm>
          <a:off x="37147" y="230505"/>
          <a:ext cx="1102677" cy="464820"/>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Main Menu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drive.google.com/file/d/1UfiP2yFntyvryQvxbDvijyxluVfvXCx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130" zoomScaleNormal="130" workbookViewId="0">
      <selection activeCell="C3" sqref="C3"/>
    </sheetView>
  </sheetViews>
  <sheetFormatPr defaultColWidth="9" defaultRowHeight="15"/>
  <cols>
    <col min="1" max="1" width="3.140625" style="2" customWidth="1"/>
    <col min="2" max="2" width="1.5703125" style="2" customWidth="1"/>
    <col min="3" max="3" width="67.140625" style="2" customWidth="1"/>
    <col min="4" max="26" width="9.140625" style="2" customWidth="1"/>
  </cols>
  <sheetData>
    <row r="1" spans="1:26" s="29" customFormat="1">
      <c r="A1" s="27"/>
      <c r="B1" s="27"/>
      <c r="C1" s="27"/>
      <c r="D1" s="27"/>
      <c r="E1" s="27"/>
      <c r="F1" s="27"/>
      <c r="G1" s="27"/>
      <c r="H1" s="27"/>
      <c r="I1" s="27"/>
      <c r="J1" s="27"/>
      <c r="K1" s="27"/>
      <c r="L1" s="27"/>
      <c r="M1" s="27"/>
      <c r="N1" s="27"/>
      <c r="O1" s="27"/>
      <c r="P1" s="27"/>
      <c r="Q1" s="27"/>
      <c r="R1" s="27"/>
      <c r="S1" s="28"/>
      <c r="T1" s="28"/>
      <c r="U1" s="28"/>
      <c r="V1" s="28"/>
      <c r="W1" s="28"/>
      <c r="X1" s="28"/>
      <c r="Y1" s="28"/>
      <c r="Z1" s="28"/>
    </row>
    <row r="2" spans="1:26" s="31" customFormat="1" ht="19.5">
      <c r="A2" s="30"/>
      <c r="C2" s="34" t="s">
        <v>5</v>
      </c>
    </row>
    <row r="3" spans="1:26" s="33" customFormat="1" ht="12.75">
      <c r="A3" s="32"/>
      <c r="C3" s="35" t="s">
        <v>77</v>
      </c>
    </row>
    <row r="4" spans="1:26" s="33" customFormat="1" ht="13.5" thickBot="1">
      <c r="A4" s="32"/>
      <c r="C4" s="35" t="s">
        <v>28</v>
      </c>
    </row>
    <row r="5" spans="1:26" s="5" customFormat="1" ht="15.75" thickTop="1">
      <c r="A5" s="3"/>
      <c r="B5" s="3"/>
      <c r="C5" s="3"/>
      <c r="D5" s="3"/>
      <c r="E5" s="3"/>
      <c r="F5" s="3"/>
      <c r="G5" s="3"/>
      <c r="H5" s="3"/>
      <c r="I5" s="3"/>
      <c r="J5" s="3"/>
      <c r="K5" s="3"/>
      <c r="L5" s="3"/>
      <c r="M5" s="3"/>
      <c r="N5" s="3"/>
      <c r="O5" s="3"/>
      <c r="P5" s="3"/>
      <c r="Q5" s="4"/>
      <c r="R5" s="4"/>
      <c r="S5" s="4"/>
      <c r="T5" s="4"/>
      <c r="U5" s="4"/>
      <c r="V5" s="4"/>
      <c r="W5" s="4"/>
      <c r="X5" s="4"/>
      <c r="Y5" s="4"/>
      <c r="Z5" s="4"/>
    </row>
    <row r="6" spans="1:26" s="9" customFormat="1">
      <c r="A6" s="6"/>
      <c r="B6" s="6"/>
      <c r="C6" s="7"/>
      <c r="D6" s="6"/>
      <c r="E6" s="6"/>
      <c r="F6" s="6"/>
      <c r="G6" s="6"/>
      <c r="H6" s="6"/>
      <c r="I6" s="6"/>
      <c r="J6" s="6"/>
      <c r="K6" s="6"/>
      <c r="L6" s="6"/>
      <c r="M6" s="6"/>
      <c r="N6" s="6"/>
      <c r="O6" s="6"/>
      <c r="P6" s="6"/>
      <c r="Q6" s="8"/>
      <c r="R6" s="8"/>
      <c r="S6" s="8"/>
      <c r="T6" s="8"/>
      <c r="U6" s="8"/>
      <c r="V6" s="8"/>
      <c r="W6" s="8"/>
      <c r="X6" s="8"/>
      <c r="Y6" s="8"/>
      <c r="Z6" s="8"/>
    </row>
    <row r="7" spans="1:26" s="9" customFormat="1" ht="18.75" customHeight="1">
      <c r="A7" s="6"/>
      <c r="B7" s="6"/>
      <c r="C7" s="6"/>
      <c r="D7" s="6"/>
      <c r="E7" s="6"/>
      <c r="F7" s="6"/>
      <c r="G7" s="6"/>
      <c r="H7" s="6"/>
      <c r="I7" s="6"/>
      <c r="J7" s="6"/>
      <c r="K7" s="6"/>
      <c r="L7" s="6"/>
      <c r="M7" s="6"/>
      <c r="N7" s="6"/>
      <c r="O7" s="6"/>
      <c r="P7" s="6"/>
      <c r="Q7" s="8"/>
      <c r="R7" s="8"/>
      <c r="S7" s="8"/>
      <c r="T7" s="8"/>
      <c r="U7" s="8"/>
      <c r="V7" s="8"/>
      <c r="W7" s="8"/>
      <c r="X7" s="8"/>
      <c r="Y7" s="8"/>
      <c r="Z7" s="8"/>
    </row>
    <row r="8" spans="1:26" s="9" customFormat="1">
      <c r="A8" s="10"/>
      <c r="B8" s="10"/>
      <c r="C8" s="11"/>
      <c r="D8" s="10"/>
      <c r="E8" s="10"/>
      <c r="F8" s="10"/>
      <c r="G8" s="10"/>
      <c r="H8" s="10"/>
      <c r="I8" s="10"/>
      <c r="J8" s="10"/>
      <c r="K8" s="10"/>
      <c r="L8" s="10"/>
      <c r="M8" s="6"/>
      <c r="N8" s="6"/>
      <c r="O8" s="6"/>
      <c r="P8" s="6"/>
      <c r="Q8" s="8"/>
      <c r="R8" s="8"/>
      <c r="S8" s="8"/>
      <c r="T8" s="8"/>
      <c r="U8" s="8"/>
      <c r="V8" s="8"/>
      <c r="W8" s="8"/>
      <c r="X8" s="8"/>
      <c r="Y8" s="8"/>
      <c r="Z8" s="8"/>
    </row>
    <row r="9" spans="1:26" s="9" customFormat="1">
      <c r="A9" s="10"/>
      <c r="B9" s="10"/>
      <c r="C9" s="10"/>
      <c r="D9" s="10"/>
      <c r="E9" s="10"/>
      <c r="F9" s="10"/>
      <c r="G9" s="10"/>
      <c r="H9" s="10"/>
      <c r="I9" s="10"/>
      <c r="J9" s="10"/>
      <c r="K9" s="10"/>
      <c r="L9" s="10"/>
      <c r="M9" s="6"/>
      <c r="N9" s="6"/>
      <c r="O9" s="6"/>
      <c r="P9" s="6"/>
      <c r="Q9" s="8"/>
      <c r="R9" s="8"/>
      <c r="S9" s="8"/>
      <c r="T9" s="8"/>
      <c r="U9" s="8"/>
      <c r="V9" s="8"/>
      <c r="W9" s="8"/>
      <c r="X9" s="8"/>
      <c r="Y9" s="8"/>
      <c r="Z9" s="8"/>
    </row>
    <row r="10" spans="1:26" s="9" customFormat="1">
      <c r="A10" s="10"/>
      <c r="B10" s="10"/>
      <c r="C10" s="11"/>
      <c r="D10" s="10"/>
      <c r="E10" s="10"/>
      <c r="F10" s="10"/>
      <c r="G10" s="10"/>
      <c r="H10" s="10"/>
      <c r="I10" s="10"/>
      <c r="J10" s="10"/>
      <c r="K10" s="10"/>
      <c r="L10" s="10"/>
      <c r="M10" s="6"/>
      <c r="N10" s="6"/>
      <c r="O10" s="6"/>
      <c r="P10" s="6"/>
      <c r="Q10" s="8"/>
      <c r="R10" s="8"/>
      <c r="S10" s="8"/>
      <c r="T10" s="8"/>
      <c r="U10" s="8"/>
      <c r="V10" s="8"/>
      <c r="W10" s="8"/>
      <c r="X10" s="8"/>
      <c r="Y10" s="8"/>
      <c r="Z10" s="8"/>
    </row>
    <row r="11" spans="1:26" s="9" customFormat="1">
      <c r="A11" s="10"/>
      <c r="B11" s="10"/>
      <c r="C11" s="10"/>
      <c r="D11" s="10"/>
      <c r="E11" s="10"/>
      <c r="F11" s="10"/>
      <c r="G11" s="10"/>
      <c r="H11" s="10"/>
      <c r="I11" s="10"/>
      <c r="J11" s="10"/>
      <c r="K11" s="10"/>
      <c r="L11" s="10"/>
      <c r="M11" s="6"/>
      <c r="N11" s="6"/>
      <c r="O11" s="6"/>
      <c r="P11" s="6"/>
      <c r="Q11" s="8"/>
      <c r="R11" s="8"/>
      <c r="S11" s="8"/>
      <c r="T11" s="8"/>
      <c r="U11" s="8"/>
      <c r="V11" s="8"/>
      <c r="W11" s="8"/>
      <c r="X11" s="8"/>
      <c r="Y11" s="8"/>
      <c r="Z11" s="8"/>
    </row>
    <row r="12" spans="1:26" s="9" customFormat="1">
      <c r="A12" s="10"/>
      <c r="B12" s="10"/>
      <c r="C12" s="11"/>
      <c r="D12" s="10"/>
      <c r="E12" s="10"/>
      <c r="F12" s="10"/>
      <c r="G12" s="10"/>
      <c r="H12" s="10"/>
      <c r="I12" s="10"/>
      <c r="J12" s="10"/>
      <c r="K12" s="10"/>
      <c r="L12" s="10"/>
      <c r="M12" s="6"/>
      <c r="N12" s="6"/>
      <c r="O12" s="6"/>
      <c r="P12" s="6"/>
      <c r="Q12" s="8"/>
      <c r="R12" s="8"/>
      <c r="S12" s="8"/>
      <c r="T12" s="8"/>
      <c r="U12" s="8"/>
      <c r="V12" s="8"/>
      <c r="W12" s="8"/>
      <c r="X12" s="8"/>
      <c r="Y12" s="8"/>
      <c r="Z12" s="8"/>
    </row>
    <row r="13" spans="1:26" s="9" customFormat="1">
      <c r="A13" s="10"/>
      <c r="B13" s="10"/>
      <c r="C13" s="10"/>
      <c r="D13" s="10"/>
      <c r="E13" s="10"/>
      <c r="F13" s="10"/>
      <c r="G13" s="10"/>
      <c r="H13" s="10"/>
      <c r="I13" s="10"/>
      <c r="J13" s="10"/>
      <c r="K13" s="10"/>
      <c r="L13" s="10"/>
      <c r="M13" s="6"/>
      <c r="N13" s="6"/>
      <c r="O13" s="6"/>
      <c r="P13" s="6"/>
      <c r="Q13" s="8"/>
      <c r="R13" s="8"/>
      <c r="S13" s="8"/>
      <c r="T13" s="8"/>
      <c r="U13" s="8"/>
      <c r="V13" s="8"/>
      <c r="W13" s="8"/>
      <c r="X13" s="8"/>
      <c r="Y13" s="8"/>
      <c r="Z13" s="8"/>
    </row>
    <row r="14" spans="1:26" s="9" customFormat="1">
      <c r="A14" s="10"/>
      <c r="B14" s="10"/>
      <c r="C14" s="10"/>
      <c r="D14" s="10"/>
      <c r="E14" s="10"/>
      <c r="F14" s="10"/>
      <c r="G14" s="10"/>
      <c r="H14" s="10"/>
      <c r="I14" s="10"/>
      <c r="J14" s="10"/>
      <c r="K14" s="10"/>
      <c r="L14" s="10"/>
      <c r="M14" s="6"/>
      <c r="N14" s="6"/>
      <c r="O14" s="6"/>
      <c r="P14" s="6"/>
      <c r="Q14" s="8"/>
      <c r="R14" s="8"/>
      <c r="S14" s="8"/>
      <c r="T14" s="8"/>
      <c r="U14" s="8"/>
      <c r="V14" s="8"/>
      <c r="W14" s="8"/>
      <c r="X14" s="8"/>
      <c r="Y14" s="8"/>
      <c r="Z14" s="8"/>
    </row>
    <row r="15" spans="1:26" s="9" customFormat="1">
      <c r="A15" s="10"/>
      <c r="B15" s="10"/>
      <c r="C15" s="10"/>
      <c r="D15" s="10"/>
      <c r="E15" s="10"/>
      <c r="F15" s="10"/>
      <c r="G15" s="10"/>
      <c r="H15" s="10"/>
      <c r="I15" s="10"/>
      <c r="J15" s="10"/>
      <c r="K15" s="10"/>
      <c r="L15" s="10"/>
      <c r="M15" s="6"/>
      <c r="N15" s="6"/>
      <c r="O15" s="6"/>
      <c r="P15" s="6"/>
      <c r="Q15" s="8"/>
      <c r="R15" s="8"/>
      <c r="S15" s="8"/>
      <c r="T15" s="8"/>
      <c r="U15" s="8"/>
      <c r="V15" s="8"/>
      <c r="W15" s="8"/>
      <c r="X15" s="8"/>
      <c r="Y15" s="8"/>
      <c r="Z15" s="8"/>
    </row>
    <row r="16" spans="1:26" s="9" customFormat="1">
      <c r="A16" s="6"/>
      <c r="B16" s="6"/>
      <c r="C16" s="6"/>
      <c r="D16" s="6"/>
      <c r="E16" s="6"/>
      <c r="F16" s="6"/>
      <c r="G16" s="6"/>
      <c r="H16" s="6"/>
      <c r="I16" s="6"/>
      <c r="J16" s="6"/>
      <c r="K16" s="6"/>
      <c r="L16" s="6"/>
      <c r="M16" s="6"/>
      <c r="N16" s="6"/>
      <c r="O16" s="6"/>
      <c r="P16" s="6"/>
      <c r="Q16" s="8"/>
      <c r="R16" s="8"/>
      <c r="S16" s="8"/>
      <c r="T16" s="8"/>
      <c r="U16" s="8"/>
      <c r="V16" s="8"/>
      <c r="W16" s="8"/>
      <c r="X16" s="8"/>
      <c r="Y16" s="8"/>
      <c r="Z16" s="8"/>
    </row>
    <row r="17" spans="1:26" s="9" customFormat="1">
      <c r="A17" s="6"/>
      <c r="B17" s="6"/>
      <c r="C17" s="6"/>
      <c r="D17" s="6"/>
      <c r="E17" s="6"/>
      <c r="F17" s="6"/>
      <c r="G17" s="6"/>
      <c r="H17" s="6"/>
      <c r="I17" s="6"/>
      <c r="J17" s="6"/>
      <c r="K17" s="6"/>
      <c r="L17" s="6"/>
      <c r="M17" s="6"/>
      <c r="N17" s="6"/>
      <c r="O17" s="6"/>
      <c r="P17" s="6"/>
      <c r="Q17" s="8"/>
      <c r="R17" s="8"/>
      <c r="S17" s="8"/>
      <c r="T17" s="8"/>
      <c r="U17" s="8"/>
      <c r="V17" s="8"/>
      <c r="W17" s="8"/>
      <c r="X17" s="8"/>
      <c r="Y17" s="8"/>
      <c r="Z17" s="8"/>
    </row>
    <row r="18" spans="1:26" s="9" customFormat="1">
      <c r="A18" s="6"/>
      <c r="B18" s="6"/>
      <c r="C18" s="6"/>
      <c r="D18" s="6"/>
      <c r="E18" s="6"/>
      <c r="F18" s="6"/>
      <c r="G18" s="6"/>
      <c r="H18" s="6"/>
      <c r="I18" s="6"/>
      <c r="J18" s="6"/>
      <c r="K18" s="6"/>
      <c r="L18" s="6"/>
      <c r="M18" s="6"/>
      <c r="N18" s="6"/>
      <c r="O18" s="6"/>
      <c r="P18" s="6"/>
      <c r="Q18" s="8"/>
      <c r="R18" s="8"/>
      <c r="S18" s="8"/>
      <c r="T18" s="8"/>
      <c r="U18" s="8"/>
      <c r="V18" s="8"/>
      <c r="W18" s="8"/>
      <c r="X18" s="8"/>
      <c r="Y18" s="8"/>
      <c r="Z18" s="8"/>
    </row>
    <row r="19" spans="1:26" s="9" customFormat="1">
      <c r="A19" s="6"/>
      <c r="B19" s="6"/>
      <c r="C19" s="6"/>
      <c r="D19" s="6"/>
      <c r="E19" s="6"/>
      <c r="F19" s="6"/>
      <c r="G19" s="6"/>
      <c r="H19" s="6"/>
      <c r="I19" s="6"/>
      <c r="J19" s="6"/>
      <c r="K19" s="6"/>
      <c r="L19" s="6"/>
      <c r="M19" s="6"/>
      <c r="N19" s="6"/>
      <c r="O19" s="6"/>
      <c r="P19" s="6"/>
      <c r="Q19" s="8"/>
      <c r="R19" s="8"/>
      <c r="S19" s="8"/>
      <c r="T19" s="8"/>
      <c r="U19" s="8"/>
      <c r="V19" s="8"/>
      <c r="W19" s="8"/>
      <c r="X19" s="8"/>
      <c r="Y19" s="8"/>
      <c r="Z19" s="8"/>
    </row>
    <row r="20" spans="1:26" s="9" customFormat="1">
      <c r="A20" s="6"/>
      <c r="B20" s="6"/>
      <c r="C20" s="6"/>
      <c r="D20" s="6"/>
      <c r="E20" s="6"/>
      <c r="F20" s="6"/>
      <c r="G20" s="6"/>
      <c r="H20" s="6"/>
      <c r="I20" s="6"/>
      <c r="J20" s="6"/>
      <c r="K20" s="6"/>
      <c r="L20" s="6"/>
      <c r="M20" s="6"/>
      <c r="N20" s="6"/>
      <c r="O20" s="6"/>
      <c r="P20" s="6"/>
      <c r="Q20" s="8"/>
      <c r="R20" s="8"/>
      <c r="S20" s="8"/>
      <c r="T20" s="8"/>
      <c r="U20" s="8"/>
      <c r="V20" s="8"/>
      <c r="W20" s="8"/>
      <c r="X20" s="8"/>
      <c r="Y20" s="8"/>
      <c r="Z20" s="8"/>
    </row>
    <row r="21" spans="1:26" s="9" customFormat="1">
      <c r="A21" s="6"/>
      <c r="B21" s="6"/>
      <c r="C21" s="6"/>
      <c r="D21" s="6"/>
      <c r="E21" s="6"/>
      <c r="F21" s="6"/>
      <c r="G21" s="6"/>
      <c r="H21" s="6"/>
      <c r="I21" s="6"/>
      <c r="J21" s="6"/>
      <c r="K21" s="6"/>
      <c r="L21" s="6"/>
      <c r="M21" s="6"/>
      <c r="N21" s="6"/>
      <c r="O21" s="6"/>
      <c r="P21" s="6"/>
      <c r="Q21" s="8"/>
      <c r="R21" s="8"/>
      <c r="S21" s="8"/>
      <c r="T21" s="8"/>
      <c r="U21" s="8"/>
      <c r="V21" s="8"/>
      <c r="W21" s="8"/>
      <c r="X21" s="8"/>
      <c r="Y21" s="8"/>
      <c r="Z21" s="8"/>
    </row>
    <row r="22" spans="1:26" s="9" customFormat="1">
      <c r="A22" s="6"/>
      <c r="B22" s="6"/>
      <c r="C22" s="6"/>
      <c r="D22" s="6"/>
      <c r="E22" s="6"/>
      <c r="F22" s="6"/>
      <c r="G22" s="6"/>
      <c r="H22" s="6"/>
      <c r="I22" s="6"/>
      <c r="J22" s="6"/>
      <c r="K22" s="6"/>
      <c r="L22" s="6"/>
      <c r="M22" s="6"/>
      <c r="N22" s="6"/>
      <c r="O22" s="6"/>
      <c r="P22" s="6"/>
      <c r="Q22" s="8"/>
      <c r="R22" s="8"/>
      <c r="S22" s="8"/>
      <c r="T22" s="8"/>
      <c r="U22" s="8"/>
      <c r="V22" s="8"/>
      <c r="W22" s="8"/>
      <c r="X22" s="8"/>
      <c r="Y22" s="8"/>
      <c r="Z22" s="8"/>
    </row>
    <row r="23" spans="1:26" s="9" customForma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s="9" customForma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s="9" customFormat="1">
      <c r="A25" s="8"/>
      <c r="B25" s="8"/>
      <c r="C25" s="8"/>
      <c r="D25" s="8"/>
      <c r="E25" s="8"/>
      <c r="F25" s="8"/>
      <c r="G25" s="8"/>
      <c r="H25" s="8"/>
      <c r="I25" s="8"/>
      <c r="J25" s="8"/>
      <c r="K25" s="8"/>
      <c r="L25" s="8"/>
      <c r="M25" s="8"/>
      <c r="N25" s="8"/>
      <c r="O25" s="8"/>
      <c r="P25" s="8"/>
      <c r="Q25" s="8"/>
      <c r="R25" s="8"/>
      <c r="S25" s="8"/>
      <c r="T25" s="8"/>
      <c r="U25" s="8"/>
      <c r="V25" s="8"/>
      <c r="W25" s="8"/>
      <c r="X25" s="8"/>
      <c r="Y25" s="8"/>
      <c r="Z25" s="8"/>
    </row>
  </sheetData>
  <sheetProtection algorithmName="SHA-512" hashValue="+U9oVIj7+MfvsAu1Vun84o2mHcF5ZNcXNfPabhHEV7/iUHsrR9EZOOTjOxoiDVNpHWNnpwf/RNtSAV2LsrADDQ==" saltValue="vqmUZbMor2Pvc3LaI9Dl9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showGridLines="0" zoomScaleNormal="100" workbookViewId="0"/>
  </sheetViews>
  <sheetFormatPr defaultRowHeight="15"/>
  <cols>
    <col min="1" max="1" width="49.140625" style="19" customWidth="1"/>
  </cols>
  <sheetData>
    <row r="1" spans="1:1" ht="23.25">
      <c r="A1" s="20" t="s">
        <v>30</v>
      </c>
    </row>
    <row r="3" spans="1:1" ht="18.75">
      <c r="A3" s="26" t="s">
        <v>6</v>
      </c>
    </row>
    <row r="13" spans="1:1" ht="18.75">
      <c r="A13" s="26" t="s">
        <v>7</v>
      </c>
    </row>
    <row r="19" spans="1:8">
      <c r="H19" t="s">
        <v>31</v>
      </c>
    </row>
    <row r="24" spans="1:8" ht="18.75">
      <c r="A24" s="26" t="s">
        <v>58</v>
      </c>
    </row>
  </sheetData>
  <sheetProtection algorithmName="SHA-512" hashValue="xtOMtBX/2fxTYRb9rTIU904xZWTjIyOu+D80eqp7evtP+OBtpZQ379lFLhCc7c+RJpz+4uum8qVo76dmGMANBA==" saltValue="dXrKt6N8bFKgVhFZGpmdag==" spinCount="100000" sheet="1" objects="1" scenarios="1"/>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9"/>
  <sheetViews>
    <sheetView showGridLines="0" zoomScaleNormal="100" workbookViewId="0"/>
  </sheetViews>
  <sheetFormatPr defaultRowHeight="15"/>
  <cols>
    <col min="1" max="1" width="4.140625" customWidth="1"/>
    <col min="2" max="2" width="18.5703125" customWidth="1"/>
    <col min="3" max="3" width="12.7109375" customWidth="1"/>
    <col min="4" max="4" width="9.7109375" customWidth="1"/>
    <col min="5" max="5" width="8.5703125" customWidth="1"/>
    <col min="6" max="6" width="12.5703125" customWidth="1"/>
    <col min="7" max="7" width="12.28515625" customWidth="1"/>
    <col min="8" max="8" width="4.28515625" customWidth="1"/>
    <col min="9" max="9" width="14.85546875" customWidth="1"/>
    <col min="10" max="10" width="7.42578125" customWidth="1"/>
    <col min="11" max="11" width="13.5703125" customWidth="1"/>
    <col min="12" max="12" width="9.85546875" customWidth="1"/>
    <col min="13" max="13" width="13.85546875" customWidth="1"/>
    <col min="14" max="14" width="11.140625" customWidth="1"/>
  </cols>
  <sheetData>
    <row r="1" spans="1:14" ht="15.75">
      <c r="A1" s="41" t="s">
        <v>66</v>
      </c>
    </row>
    <row r="2" spans="1:14">
      <c r="A2" t="s">
        <v>63</v>
      </c>
    </row>
    <row r="3" spans="1:14">
      <c r="A3" t="s">
        <v>64</v>
      </c>
    </row>
    <row r="5" spans="1:14" s="37" customFormat="1" ht="26.65" customHeight="1">
      <c r="B5" s="38" t="s">
        <v>0</v>
      </c>
      <c r="C5" s="39" t="s">
        <v>1</v>
      </c>
      <c r="D5" s="39" t="s">
        <v>2</v>
      </c>
      <c r="E5" s="38" t="s">
        <v>8</v>
      </c>
      <c r="F5" s="38" t="s">
        <v>9</v>
      </c>
      <c r="G5" s="38" t="s">
        <v>54</v>
      </c>
      <c r="H5" s="38"/>
      <c r="I5" s="40" t="s">
        <v>62</v>
      </c>
      <c r="J5" s="38" t="s">
        <v>10</v>
      </c>
      <c r="K5" s="40" t="s">
        <v>67</v>
      </c>
      <c r="L5" s="38" t="s">
        <v>50</v>
      </c>
      <c r="M5" s="21" t="s">
        <v>4</v>
      </c>
      <c r="N5" s="21" t="s">
        <v>49</v>
      </c>
    </row>
    <row r="6" spans="1:14">
      <c r="A6">
        <v>1</v>
      </c>
      <c r="B6" s="15"/>
      <c r="C6" s="12"/>
      <c r="D6" s="12"/>
      <c r="E6" s="23" t="e">
        <f>(C6/C30)*100</f>
        <v>#DIV/0!</v>
      </c>
      <c r="F6" s="23" t="e">
        <f>(D6/D30)*100</f>
        <v>#DIV/0!</v>
      </c>
      <c r="G6" s="16" t="e">
        <f t="shared" ref="G6:G30" si="0">(D6/C6)*100</f>
        <v>#DIV/0!</v>
      </c>
      <c r="H6" s="16"/>
      <c r="I6" s="16" t="e">
        <f>G6-B43</f>
        <v>#DIV/0!</v>
      </c>
      <c r="J6" s="16" t="e">
        <f t="shared" ref="J6:J29" si="1">(1.96*SQRT(G6*(100-G6)/C6))*-1</f>
        <v>#DIV/0!</v>
      </c>
      <c r="K6" s="48" t="e">
        <f t="shared" ref="K6:K30" si="2">F6/E6</f>
        <v>#DIV/0!</v>
      </c>
      <c r="L6" s="16" t="e">
        <f>(G6/G36)*100</f>
        <v>#DIV/0!</v>
      </c>
      <c r="M6" s="17" t="e">
        <f>IF((AND(I6&lt; J6, I6&lt;-1.99999)),ROUNDUP((((B43+J6)*D6) / G6) - D6,0), "N/A")</f>
        <v>#DIV/0!</v>
      </c>
      <c r="N6" s="17" t="e">
        <f>IF((AND(I6&lt; J6, I6&lt;-1.99999)),ROUNDUP((((B43)*D6) / G6) - D6,0), "N/A")</f>
        <v>#DIV/0!</v>
      </c>
    </row>
    <row r="7" spans="1:14">
      <c r="A7">
        <v>2</v>
      </c>
      <c r="B7" s="15"/>
      <c r="C7" s="12"/>
      <c r="D7" s="13"/>
      <c r="E7" s="23" t="e">
        <f>(C7/C30) * 100</f>
        <v>#DIV/0!</v>
      </c>
      <c r="F7" s="23" t="e">
        <f>(D7/D30)*100</f>
        <v>#DIV/0!</v>
      </c>
      <c r="G7" s="16" t="e">
        <f t="shared" si="0"/>
        <v>#DIV/0!</v>
      </c>
      <c r="H7" s="16"/>
      <c r="I7" s="16" t="e">
        <f>G7-C43</f>
        <v>#DIV/0!</v>
      </c>
      <c r="J7" s="16" t="e">
        <f t="shared" si="1"/>
        <v>#DIV/0!</v>
      </c>
      <c r="K7" s="48" t="e">
        <f t="shared" si="2"/>
        <v>#DIV/0!</v>
      </c>
      <c r="L7" s="16" t="e">
        <f>(G7/G36)*100</f>
        <v>#DIV/0!</v>
      </c>
      <c r="M7" s="17" t="e">
        <f>IF((AND(I7&lt; J7, I7&lt;-1.99999)),ROUNDUP((((C43+J7)*D7) / G7) - D7,0), "N/A")</f>
        <v>#DIV/0!</v>
      </c>
      <c r="N7" s="17" t="e">
        <f>IF((AND(I7&lt; J7, I7&lt;-1.99999)),ROUNDUP((((C43)*D7) / G7) - D7,0), "N/A")</f>
        <v>#DIV/0!</v>
      </c>
    </row>
    <row r="8" spans="1:14">
      <c r="A8">
        <v>3</v>
      </c>
      <c r="B8" s="15"/>
      <c r="C8" s="12"/>
      <c r="D8" s="12"/>
      <c r="E8" s="23" t="e">
        <f>(C8/C30) *100</f>
        <v>#DIV/0!</v>
      </c>
      <c r="F8" s="23" t="e">
        <f>(D8/D30)*100</f>
        <v>#DIV/0!</v>
      </c>
      <c r="G8" s="16" t="e">
        <f t="shared" si="0"/>
        <v>#DIV/0!</v>
      </c>
      <c r="H8" s="16"/>
      <c r="I8" s="16" t="e">
        <f>G8-D43</f>
        <v>#DIV/0!</v>
      </c>
      <c r="J8" s="16" t="e">
        <f t="shared" si="1"/>
        <v>#DIV/0!</v>
      </c>
      <c r="K8" s="48" t="e">
        <f t="shared" si="2"/>
        <v>#DIV/0!</v>
      </c>
      <c r="L8" s="16" t="e">
        <f>(G8/G36)*100</f>
        <v>#DIV/0!</v>
      </c>
      <c r="M8" s="17" t="e">
        <f>IF((AND(I8&lt; J8, I8&lt;-1.99999)),ROUNDUP((((D43+J8)*D8) / G8) - D8,0), "N/A")</f>
        <v>#DIV/0!</v>
      </c>
      <c r="N8" s="17" t="e">
        <f>IF((AND(I8&lt; J8, I8&lt;-1.99999)),ROUNDUP((((D43)*D8) / G8) - D8,0), "N/A")</f>
        <v>#DIV/0!</v>
      </c>
    </row>
    <row r="9" spans="1:14">
      <c r="A9">
        <v>4</v>
      </c>
      <c r="B9" s="15"/>
      <c r="C9" s="12"/>
      <c r="D9" s="12"/>
      <c r="E9" s="23" t="e">
        <f>(C9/C30)*100</f>
        <v>#DIV/0!</v>
      </c>
      <c r="F9" s="23" t="e">
        <f>(D9/D30)*100</f>
        <v>#DIV/0!</v>
      </c>
      <c r="G9" s="16" t="e">
        <f t="shared" si="0"/>
        <v>#DIV/0!</v>
      </c>
      <c r="H9" s="16"/>
      <c r="I9" s="16" t="e">
        <f>G9-E43</f>
        <v>#DIV/0!</v>
      </c>
      <c r="J9" s="16" t="e">
        <f t="shared" si="1"/>
        <v>#DIV/0!</v>
      </c>
      <c r="K9" s="48" t="e">
        <f t="shared" si="2"/>
        <v>#DIV/0!</v>
      </c>
      <c r="L9" s="16" t="e">
        <f>(G9/G36)*100</f>
        <v>#DIV/0!</v>
      </c>
      <c r="M9" s="17" t="e">
        <f>IF((AND(I9&lt; J9, I9&lt;-1.99999)),ROUNDUP((((E43+J9)*D9) / G9) - D9,0), "N/A")</f>
        <v>#DIV/0!</v>
      </c>
      <c r="N9" s="17" t="e">
        <f>IF((AND(I9&lt; J9, I9&lt;-1.99999)),ROUNDUP((((E43)*D9) / G9) - D9,0), "N/A")</f>
        <v>#DIV/0!</v>
      </c>
    </row>
    <row r="10" spans="1:14">
      <c r="A10">
        <v>5</v>
      </c>
      <c r="B10" s="15"/>
      <c r="C10" s="12"/>
      <c r="D10" s="12"/>
      <c r="E10" s="23" t="e">
        <f>(C10/C30)*100</f>
        <v>#DIV/0!</v>
      </c>
      <c r="F10" s="23" t="e">
        <f>(D10/D30)*100</f>
        <v>#DIV/0!</v>
      </c>
      <c r="G10" s="16" t="e">
        <f t="shared" si="0"/>
        <v>#DIV/0!</v>
      </c>
      <c r="H10" s="16"/>
      <c r="I10" s="16" t="e">
        <f>G10-F43</f>
        <v>#DIV/0!</v>
      </c>
      <c r="J10" s="16" t="e">
        <f t="shared" si="1"/>
        <v>#DIV/0!</v>
      </c>
      <c r="K10" s="48" t="e">
        <f t="shared" si="2"/>
        <v>#DIV/0!</v>
      </c>
      <c r="L10" s="16" t="e">
        <f>(G10/G36)*100</f>
        <v>#DIV/0!</v>
      </c>
      <c r="M10" s="17" t="e">
        <f>IF((AND(I10&lt; J10, I10&lt;-1.99999)),ROUNDUP((((F43+J10)*D10) / G10) - D10,0), "N/A")</f>
        <v>#DIV/0!</v>
      </c>
      <c r="N10" s="17" t="e">
        <f>IF((AND(I10&lt; J10, I10&lt;-1.99999)),ROUNDUP((((F43)*D10) / G10) - D10,0), "N/A")</f>
        <v>#DIV/0!</v>
      </c>
    </row>
    <row r="11" spans="1:14">
      <c r="A11">
        <v>6</v>
      </c>
      <c r="B11" s="15"/>
      <c r="C11" s="13"/>
      <c r="D11" s="13"/>
      <c r="E11" s="23" t="e">
        <f>(C11/C30)*100</f>
        <v>#DIV/0!</v>
      </c>
      <c r="F11" s="23" t="e">
        <f>(D11/D30)*100</f>
        <v>#DIV/0!</v>
      </c>
      <c r="G11" s="16" t="e">
        <f t="shared" si="0"/>
        <v>#DIV/0!</v>
      </c>
      <c r="H11" s="16"/>
      <c r="I11" s="16" t="e">
        <f>G11-G43</f>
        <v>#DIV/0!</v>
      </c>
      <c r="J11" s="16" t="e">
        <f t="shared" si="1"/>
        <v>#DIV/0!</v>
      </c>
      <c r="K11" s="48" t="e">
        <f t="shared" si="2"/>
        <v>#DIV/0!</v>
      </c>
      <c r="L11" s="16" t="e">
        <f>(G11/G36)*100</f>
        <v>#DIV/0!</v>
      </c>
      <c r="M11" s="17" t="e">
        <f>IF((AND(I11&lt; J11, I11&lt;-1.99999)),ROUNDUP((((G43+J11)*D11) / G11) - D11,0), "N/A")</f>
        <v>#DIV/0!</v>
      </c>
      <c r="N11" s="17" t="e">
        <f>IF((AND(I11&lt; J11, I11&lt;-1.99999)),ROUNDUP((((G43)*D11) / G11) - D11,0), "N/A")</f>
        <v>#DIV/0!</v>
      </c>
    </row>
    <row r="12" spans="1:14">
      <c r="A12">
        <v>7</v>
      </c>
      <c r="B12" s="15"/>
      <c r="C12" s="12"/>
      <c r="D12" s="12"/>
      <c r="E12" s="23" t="e">
        <f>(C12/C30)*100</f>
        <v>#DIV/0!</v>
      </c>
      <c r="F12" s="23" t="e">
        <f>(D12/D30)*100</f>
        <v>#DIV/0!</v>
      </c>
      <c r="G12" s="16" t="e">
        <f t="shared" si="0"/>
        <v>#DIV/0!</v>
      </c>
      <c r="H12" s="16"/>
      <c r="I12" s="16" t="e">
        <f>G12-H43</f>
        <v>#DIV/0!</v>
      </c>
      <c r="J12" s="16" t="e">
        <f t="shared" si="1"/>
        <v>#DIV/0!</v>
      </c>
      <c r="K12" s="48" t="e">
        <f t="shared" si="2"/>
        <v>#DIV/0!</v>
      </c>
      <c r="L12" s="16" t="e">
        <f>(G12/G36)*100</f>
        <v>#DIV/0!</v>
      </c>
      <c r="M12" s="17" t="e">
        <f>IF((AND(I12&lt; J12, I12&lt;-1.99999)),ROUNDUP((((H43+J12)*D12) / G12) - D12,0), "N/A")</f>
        <v>#DIV/0!</v>
      </c>
      <c r="N12" s="17" t="e">
        <f>IF((AND(I12&lt; J12, I12&lt;-1.99999)),ROUNDUP((((H43)*D12) / G12) - D12,0), "N/A")</f>
        <v>#DIV/0!</v>
      </c>
    </row>
    <row r="13" spans="1:14">
      <c r="A13">
        <v>8</v>
      </c>
      <c r="B13" s="15"/>
      <c r="C13" s="12"/>
      <c r="D13" s="12"/>
      <c r="E13" s="23" t="e">
        <f>(C13/C30)*100</f>
        <v>#DIV/0!</v>
      </c>
      <c r="F13" s="23" t="e">
        <f>(D13/D30)*100</f>
        <v>#DIV/0!</v>
      </c>
      <c r="G13" s="16" t="e">
        <f t="shared" si="0"/>
        <v>#DIV/0!</v>
      </c>
      <c r="H13" s="16"/>
      <c r="I13" s="16" t="e">
        <f>G13-I43</f>
        <v>#DIV/0!</v>
      </c>
      <c r="J13" s="16" t="e">
        <f t="shared" si="1"/>
        <v>#DIV/0!</v>
      </c>
      <c r="K13" s="48" t="e">
        <f t="shared" si="2"/>
        <v>#DIV/0!</v>
      </c>
      <c r="L13" s="16" t="e">
        <f>(G13/G36)*100</f>
        <v>#DIV/0!</v>
      </c>
      <c r="M13" s="17" t="e">
        <f>IF((AND(I13&lt; J13, I13&lt;-1.99999)),ROUNDUP((((I43+J13)*D13) / G13) - D13,0), "N/A")</f>
        <v>#DIV/0!</v>
      </c>
      <c r="N13" s="17" t="e">
        <f>IF((AND(I13&lt; J13, I13&lt;-1.99999)),ROUNDUP((((I43)*D13) / G13) - D13,0), "N/A")</f>
        <v>#DIV/0!</v>
      </c>
    </row>
    <row r="14" spans="1:14">
      <c r="A14">
        <v>9</v>
      </c>
      <c r="B14" s="15"/>
      <c r="C14" s="12"/>
      <c r="D14" s="12"/>
      <c r="E14" s="23" t="e">
        <f>(C14/C30)*100</f>
        <v>#DIV/0!</v>
      </c>
      <c r="F14" s="23" t="e">
        <f>(D14/D30)*100</f>
        <v>#DIV/0!</v>
      </c>
      <c r="G14" s="16" t="e">
        <f t="shared" si="0"/>
        <v>#DIV/0!</v>
      </c>
      <c r="H14" s="16"/>
      <c r="I14" s="16" t="e">
        <f>G14-B46</f>
        <v>#DIV/0!</v>
      </c>
      <c r="J14" s="16" t="e">
        <f t="shared" si="1"/>
        <v>#DIV/0!</v>
      </c>
      <c r="K14" s="48" t="e">
        <f t="shared" si="2"/>
        <v>#DIV/0!</v>
      </c>
      <c r="L14" s="16" t="e">
        <f>(G14/G36)*100</f>
        <v>#DIV/0!</v>
      </c>
      <c r="M14" s="17" t="e">
        <f>IF((AND(I14&lt; J14, I14&lt;-1.99999)),ROUNDUP((((B46+J14)*D14) / G14) - D14,0), "N/A")</f>
        <v>#DIV/0!</v>
      </c>
      <c r="N14" s="17" t="e">
        <f>IF((AND(I14&lt; J14, I14&lt;-1.99999)),ROUNDUP((((B46)*D14) / G14) - D14,0), "N/A")</f>
        <v>#DIV/0!</v>
      </c>
    </row>
    <row r="15" spans="1:14">
      <c r="A15">
        <v>10</v>
      </c>
      <c r="B15" s="15"/>
      <c r="C15" s="12"/>
      <c r="D15" s="12"/>
      <c r="E15" s="23" t="e">
        <f>(C15/C30)*100</f>
        <v>#DIV/0!</v>
      </c>
      <c r="F15" s="23" t="e">
        <f>(D15/D30)*100</f>
        <v>#DIV/0!</v>
      </c>
      <c r="G15" s="16" t="e">
        <f t="shared" si="0"/>
        <v>#DIV/0!</v>
      </c>
      <c r="H15" s="16"/>
      <c r="I15" s="16" t="e">
        <f>G15-C46</f>
        <v>#DIV/0!</v>
      </c>
      <c r="J15" s="16" t="e">
        <f t="shared" si="1"/>
        <v>#DIV/0!</v>
      </c>
      <c r="K15" s="48" t="e">
        <f t="shared" si="2"/>
        <v>#DIV/0!</v>
      </c>
      <c r="L15" s="16" t="e">
        <f>(G15/G36)*100</f>
        <v>#DIV/0!</v>
      </c>
      <c r="M15" s="17" t="e">
        <f>IF((AND(I15&lt; J15, I15&lt;-1.99999)),ROUNDUP((((C46+J15)*D15) / G15) - D15,0), "N/A")</f>
        <v>#DIV/0!</v>
      </c>
      <c r="N15" s="17" t="e">
        <f>IF((AND(I15&lt; J15, I15&lt;-1.99999)),ROUNDUP((((C46)*D15) / G15) - D15,0), "N/A")</f>
        <v>#DIV/0!</v>
      </c>
    </row>
    <row r="16" spans="1:14">
      <c r="A16">
        <v>11</v>
      </c>
      <c r="B16" s="15"/>
      <c r="C16" s="12"/>
      <c r="D16" s="12"/>
      <c r="E16" s="23" t="e">
        <f>(C16/C30)*100</f>
        <v>#DIV/0!</v>
      </c>
      <c r="F16" s="23" t="e">
        <f>(D16/D30)*100</f>
        <v>#DIV/0!</v>
      </c>
      <c r="G16" s="16" t="e">
        <f t="shared" si="0"/>
        <v>#DIV/0!</v>
      </c>
      <c r="H16" s="16"/>
      <c r="I16" s="16" t="e">
        <f>G16-D46</f>
        <v>#DIV/0!</v>
      </c>
      <c r="J16" s="16" t="e">
        <f t="shared" si="1"/>
        <v>#DIV/0!</v>
      </c>
      <c r="K16" s="48" t="e">
        <f t="shared" si="2"/>
        <v>#DIV/0!</v>
      </c>
      <c r="L16" s="16" t="e">
        <f>(G16/G36)*100</f>
        <v>#DIV/0!</v>
      </c>
      <c r="M16" s="17" t="e">
        <f>IF((AND(I16&lt; J16, I16&lt;-1.99999)),ROUNDUP((((D46+J16)*D16) / G16) - D16,0), "N/A")</f>
        <v>#DIV/0!</v>
      </c>
      <c r="N16" s="17" t="e">
        <f>IF((AND(I16&lt; J16, I16&lt;-1.99999)),ROUNDUP((((D46)*D16) / G16) - D16,0), "N/A")</f>
        <v>#DIV/0!</v>
      </c>
    </row>
    <row r="17" spans="1:14">
      <c r="A17">
        <v>12</v>
      </c>
      <c r="B17" s="15"/>
      <c r="C17" s="12"/>
      <c r="D17" s="12"/>
      <c r="E17" s="23" t="e">
        <f>(C17/C30)*100</f>
        <v>#DIV/0!</v>
      </c>
      <c r="F17" s="23" t="e">
        <f>(D17/D30)*100</f>
        <v>#DIV/0!</v>
      </c>
      <c r="G17" s="16" t="e">
        <f t="shared" si="0"/>
        <v>#DIV/0!</v>
      </c>
      <c r="H17" s="16"/>
      <c r="I17" s="16" t="e">
        <f>G17-E46</f>
        <v>#DIV/0!</v>
      </c>
      <c r="J17" s="16" t="e">
        <f t="shared" si="1"/>
        <v>#DIV/0!</v>
      </c>
      <c r="K17" s="48" t="e">
        <f t="shared" si="2"/>
        <v>#DIV/0!</v>
      </c>
      <c r="L17" s="16" t="e">
        <f>(G17/G36)*100</f>
        <v>#DIV/0!</v>
      </c>
      <c r="M17" s="17" t="e">
        <f>IF((AND(I17&lt; J17, I17&lt;-1.99999)),ROUNDUP((((E46+J17)*D17) / G17) - D17,0), "N/A")</f>
        <v>#DIV/0!</v>
      </c>
      <c r="N17" s="17" t="e">
        <f>IF((AND(I17&lt; J17, I17&lt;-1.99999)),ROUNDUP((((E46)*D17) / G17) - D17,0), "N/A")</f>
        <v>#DIV/0!</v>
      </c>
    </row>
    <row r="18" spans="1:14">
      <c r="A18">
        <v>13</v>
      </c>
      <c r="B18" s="15"/>
      <c r="C18" s="12"/>
      <c r="D18" s="12"/>
      <c r="E18" s="23" t="e">
        <f>(C18/C30)*100</f>
        <v>#DIV/0!</v>
      </c>
      <c r="F18" s="23" t="e">
        <f>(D18/D30)*100</f>
        <v>#DIV/0!</v>
      </c>
      <c r="G18" s="16" t="e">
        <f t="shared" si="0"/>
        <v>#DIV/0!</v>
      </c>
      <c r="H18" s="16"/>
      <c r="I18" s="16" t="e">
        <f>G18-F46</f>
        <v>#DIV/0!</v>
      </c>
      <c r="J18" s="16" t="e">
        <f t="shared" si="1"/>
        <v>#DIV/0!</v>
      </c>
      <c r="K18" s="48" t="e">
        <f t="shared" si="2"/>
        <v>#DIV/0!</v>
      </c>
      <c r="L18" s="16" t="e">
        <f>(G18/G36)*100</f>
        <v>#DIV/0!</v>
      </c>
      <c r="M18" s="17" t="e">
        <f>IF((AND(I18&lt; J18, I18&lt;-1.99999)),ROUNDUP((((F46+J18)*D18) / G18) - D18,0), "N/A")</f>
        <v>#DIV/0!</v>
      </c>
      <c r="N18" s="17" t="e">
        <f>IF((AND(I18&lt; J18, I18&lt;-1.99999)),ROUNDUP((((F46)*D18) / G18) - D18,0), "N/A")</f>
        <v>#DIV/0!</v>
      </c>
    </row>
    <row r="19" spans="1:14">
      <c r="A19">
        <v>14</v>
      </c>
      <c r="B19" s="15"/>
      <c r="C19" s="12"/>
      <c r="D19" s="12"/>
      <c r="E19" s="23" t="e">
        <f>(C19/C30)*100</f>
        <v>#DIV/0!</v>
      </c>
      <c r="F19" s="23" t="e">
        <f>(D19/D30)*100</f>
        <v>#DIV/0!</v>
      </c>
      <c r="G19" s="16" t="e">
        <f t="shared" si="0"/>
        <v>#DIV/0!</v>
      </c>
      <c r="H19" s="16"/>
      <c r="I19" s="16" t="e">
        <f>G19-G46</f>
        <v>#DIV/0!</v>
      </c>
      <c r="J19" s="16" t="e">
        <f t="shared" si="1"/>
        <v>#DIV/0!</v>
      </c>
      <c r="K19" s="48" t="e">
        <f t="shared" si="2"/>
        <v>#DIV/0!</v>
      </c>
      <c r="L19" s="16" t="e">
        <f>(G19/G36)*100</f>
        <v>#DIV/0!</v>
      </c>
      <c r="M19" s="17" t="e">
        <f>IF((AND(I19&lt; J19, I19&lt;-1.99999)),ROUNDUP((((G46+J19)*D19) / G19) - D19,0), "N/A")</f>
        <v>#DIV/0!</v>
      </c>
      <c r="N19" s="17" t="e">
        <f>IF((AND(I19&lt; J19, I19&lt;-1.99999)),ROUNDUP((((G46)*D19) / G19) - D19,0), "N/A")</f>
        <v>#DIV/0!</v>
      </c>
    </row>
    <row r="20" spans="1:14">
      <c r="A20">
        <v>15</v>
      </c>
      <c r="B20" s="15"/>
      <c r="C20" s="12"/>
      <c r="D20" s="12"/>
      <c r="E20" s="23" t="e">
        <f>(C20/C30)*100</f>
        <v>#DIV/0!</v>
      </c>
      <c r="F20" s="23" t="e">
        <f>(D20/D30)*100</f>
        <v>#DIV/0!</v>
      </c>
      <c r="G20" s="16" t="e">
        <f t="shared" si="0"/>
        <v>#DIV/0!</v>
      </c>
      <c r="H20" s="16"/>
      <c r="I20" s="16" t="e">
        <f>G20-H46</f>
        <v>#DIV/0!</v>
      </c>
      <c r="J20" s="16" t="e">
        <f t="shared" si="1"/>
        <v>#DIV/0!</v>
      </c>
      <c r="K20" s="48" t="e">
        <f t="shared" si="2"/>
        <v>#DIV/0!</v>
      </c>
      <c r="L20" s="16" t="e">
        <f>(G20/G36)*100</f>
        <v>#DIV/0!</v>
      </c>
      <c r="M20" s="17" t="e">
        <f>IF((AND(I20&lt; J20, I20&lt;-1.99999)),ROUNDUP((((H46+J20)*D20) / G20) - D20,0), "N/A")</f>
        <v>#DIV/0!</v>
      </c>
      <c r="N20" s="17" t="e">
        <f>IF((AND(I20&lt; J20, I20&lt;-1.99999)),ROUNDUP((((H46)*D20) / G20) - D20,0), "N/A")</f>
        <v>#DIV/0!</v>
      </c>
    </row>
    <row r="21" spans="1:14">
      <c r="A21">
        <v>16</v>
      </c>
      <c r="B21" s="15"/>
      <c r="C21" s="12"/>
      <c r="D21" s="12"/>
      <c r="E21" s="23" t="e">
        <f>(C21/C30)*100</f>
        <v>#DIV/0!</v>
      </c>
      <c r="F21" s="23" t="e">
        <f>(D21/D30)*100</f>
        <v>#DIV/0!</v>
      </c>
      <c r="G21" s="16" t="e">
        <f t="shared" si="0"/>
        <v>#DIV/0!</v>
      </c>
      <c r="H21" s="16"/>
      <c r="I21" s="16" t="e">
        <f>G21-I46</f>
        <v>#DIV/0!</v>
      </c>
      <c r="J21" s="16" t="e">
        <f t="shared" si="1"/>
        <v>#DIV/0!</v>
      </c>
      <c r="K21" s="48" t="e">
        <f t="shared" si="2"/>
        <v>#DIV/0!</v>
      </c>
      <c r="L21" s="16" t="e">
        <f>(G21/G36)*100</f>
        <v>#DIV/0!</v>
      </c>
      <c r="M21" s="17" t="e">
        <f>IF((AND(I21&lt; J21, I21&lt;-1.99999)),ROUNDUP((((I46+J21)*D21) / G21) - D21,0), "N/A")</f>
        <v>#DIV/0!</v>
      </c>
      <c r="N21" s="17" t="e">
        <f>IF((AND(I21&lt; J21, I21&lt;-1.99999)),ROUNDUP((((I46)*D21) / G21) - D21,0), "N/A")</f>
        <v>#DIV/0!</v>
      </c>
    </row>
    <row r="22" spans="1:14">
      <c r="A22">
        <v>17</v>
      </c>
      <c r="B22" s="15"/>
      <c r="C22" s="12"/>
      <c r="D22" s="12"/>
      <c r="E22" s="23" t="e">
        <f>(C22/C30)*100</f>
        <v>#DIV/0!</v>
      </c>
      <c r="F22" s="23" t="e">
        <f>(D22/D30)*100</f>
        <v>#DIV/0!</v>
      </c>
      <c r="G22" s="16" t="e">
        <f t="shared" si="0"/>
        <v>#DIV/0!</v>
      </c>
      <c r="H22" s="16"/>
      <c r="I22" s="16" t="e">
        <f>G22-B49</f>
        <v>#DIV/0!</v>
      </c>
      <c r="J22" s="16" t="e">
        <f t="shared" si="1"/>
        <v>#DIV/0!</v>
      </c>
      <c r="K22" s="48" t="e">
        <f t="shared" si="2"/>
        <v>#DIV/0!</v>
      </c>
      <c r="L22" s="16" t="e">
        <f>(G22/G36)*100</f>
        <v>#DIV/0!</v>
      </c>
      <c r="M22" s="17" t="e">
        <f>IF((AND(I22&lt; J22, I22&lt;-1.99999)),ROUNDUP((((B49+J22)*D22) / G22) - D22,0), "N/A")</f>
        <v>#DIV/0!</v>
      </c>
      <c r="N22" s="17" t="e">
        <f>IF((AND(I22&lt; J22, I22&lt;-1.99999)),ROUNDUP((((B49)*D22) / G22) - D22,0), "N/A")</f>
        <v>#DIV/0!</v>
      </c>
    </row>
    <row r="23" spans="1:14">
      <c r="A23">
        <v>18</v>
      </c>
      <c r="B23" s="15"/>
      <c r="C23" s="12"/>
      <c r="D23" s="12"/>
      <c r="E23" s="23" t="e">
        <f>(C23/C30)*100</f>
        <v>#DIV/0!</v>
      </c>
      <c r="F23" s="23" t="e">
        <f>(D23/D30)*100</f>
        <v>#DIV/0!</v>
      </c>
      <c r="G23" s="16" t="e">
        <f t="shared" si="0"/>
        <v>#DIV/0!</v>
      </c>
      <c r="H23" s="16"/>
      <c r="I23" s="16" t="e">
        <f>G23-C49</f>
        <v>#DIV/0!</v>
      </c>
      <c r="J23" s="16" t="e">
        <f t="shared" si="1"/>
        <v>#DIV/0!</v>
      </c>
      <c r="K23" s="48" t="e">
        <f t="shared" si="2"/>
        <v>#DIV/0!</v>
      </c>
      <c r="L23" s="16" t="e">
        <f>(G23/G36)*100</f>
        <v>#DIV/0!</v>
      </c>
      <c r="M23" s="17" t="e">
        <f>IF((AND(I23&lt; J23, I23&lt;-1.99999)),ROUNDUP((((C49+J23)*D23) / G23) - D23,0), "N/A")</f>
        <v>#DIV/0!</v>
      </c>
      <c r="N23" s="17" t="e">
        <f>IF((AND(I23&lt; J23, I23&lt;-1.99999)),ROUNDUP((((C49)*D23) / G23) - D23,0), "N/A")</f>
        <v>#DIV/0!</v>
      </c>
    </row>
    <row r="24" spans="1:14">
      <c r="A24">
        <v>19</v>
      </c>
      <c r="B24" s="15"/>
      <c r="C24" s="12"/>
      <c r="D24" s="12"/>
      <c r="E24" s="23" t="e">
        <f>(C24/C30)*100</f>
        <v>#DIV/0!</v>
      </c>
      <c r="F24" s="23" t="e">
        <f>(D24/D30)*100</f>
        <v>#DIV/0!</v>
      </c>
      <c r="G24" s="16" t="e">
        <f t="shared" si="0"/>
        <v>#DIV/0!</v>
      </c>
      <c r="H24" s="16"/>
      <c r="I24" s="16" t="e">
        <f>G24-D49</f>
        <v>#DIV/0!</v>
      </c>
      <c r="J24" s="16" t="e">
        <f t="shared" si="1"/>
        <v>#DIV/0!</v>
      </c>
      <c r="K24" s="48" t="e">
        <f t="shared" si="2"/>
        <v>#DIV/0!</v>
      </c>
      <c r="L24" s="16" t="e">
        <f>(G24/G36)*100</f>
        <v>#DIV/0!</v>
      </c>
      <c r="M24" s="17" t="e">
        <f>IF((AND(I24&lt; J24, I24&lt;-1.99999)),ROUNDUP((((D49+J24)*D24) / G24) - D24,0), "N/A")</f>
        <v>#DIV/0!</v>
      </c>
      <c r="N24" s="17" t="e">
        <f>IF((AND(I24&lt; J24, I24&lt;-1.99999)),ROUNDUP((((D49)*D24) / G24) - D24,0), "N/A")</f>
        <v>#DIV/0!</v>
      </c>
    </row>
    <row r="25" spans="1:14">
      <c r="A25">
        <v>20</v>
      </c>
      <c r="B25" s="15"/>
      <c r="C25" s="12"/>
      <c r="D25" s="12"/>
      <c r="E25" s="23" t="e">
        <f>(C25/C30)*100</f>
        <v>#DIV/0!</v>
      </c>
      <c r="F25" s="23" t="e">
        <f>(D25/D30)*100</f>
        <v>#DIV/0!</v>
      </c>
      <c r="G25" s="16" t="e">
        <f t="shared" si="0"/>
        <v>#DIV/0!</v>
      </c>
      <c r="H25" s="16"/>
      <c r="I25" s="16" t="e">
        <f>G25-E49</f>
        <v>#DIV/0!</v>
      </c>
      <c r="J25" s="16" t="e">
        <f t="shared" si="1"/>
        <v>#DIV/0!</v>
      </c>
      <c r="K25" s="48" t="e">
        <f t="shared" si="2"/>
        <v>#DIV/0!</v>
      </c>
      <c r="L25" s="16" t="e">
        <f>(G25/G36)*100</f>
        <v>#DIV/0!</v>
      </c>
      <c r="M25" s="17" t="e">
        <f>IF((AND(I25&lt; J25, I25&lt;-1.99999)),ROUNDUP((((E49+J25)*D25) / G25) - D25,0), "N/A")</f>
        <v>#DIV/0!</v>
      </c>
      <c r="N25" s="17" t="e">
        <f>IF((AND(I25&lt; J25, I25&lt;-1.99999)),ROUNDUP((((E49)*D25) / G25) - D25,0), "N/A")</f>
        <v>#DIV/0!</v>
      </c>
    </row>
    <row r="26" spans="1:14">
      <c r="A26">
        <v>21</v>
      </c>
      <c r="B26" s="15"/>
      <c r="C26" s="12"/>
      <c r="D26" s="12"/>
      <c r="E26" s="23" t="e">
        <f>(C26/C30)*100</f>
        <v>#DIV/0!</v>
      </c>
      <c r="F26" s="23" t="e">
        <f>(D26/D30)*100</f>
        <v>#DIV/0!</v>
      </c>
      <c r="G26" s="16" t="e">
        <f t="shared" si="0"/>
        <v>#DIV/0!</v>
      </c>
      <c r="H26" s="16"/>
      <c r="I26" s="16" t="e">
        <f>G26-F49</f>
        <v>#DIV/0!</v>
      </c>
      <c r="J26" s="16" t="e">
        <f t="shared" si="1"/>
        <v>#DIV/0!</v>
      </c>
      <c r="K26" s="48" t="e">
        <f t="shared" si="2"/>
        <v>#DIV/0!</v>
      </c>
      <c r="L26" s="16" t="e">
        <f>(G26/G36)*100</f>
        <v>#DIV/0!</v>
      </c>
      <c r="M26" s="17" t="e">
        <f>IF((AND(I26&lt; J26, I26&lt;-1.99999)),ROUNDUP((((F49+J26)*D26) / G26) - D26,0), "N/A")</f>
        <v>#DIV/0!</v>
      </c>
      <c r="N26" s="17" t="e">
        <f>IF((AND(I26&lt; J26, I26&lt;-1.99999)),ROUNDUP((((F49)*D26) / G26) - D26,0), "N/A")</f>
        <v>#DIV/0!</v>
      </c>
    </row>
    <row r="27" spans="1:14">
      <c r="A27">
        <v>22</v>
      </c>
      <c r="B27" s="15"/>
      <c r="C27" s="12"/>
      <c r="D27" s="12"/>
      <c r="E27" s="23" t="e">
        <f>(C27/C30)*100</f>
        <v>#DIV/0!</v>
      </c>
      <c r="F27" s="23" t="e">
        <f>(D27/D30)*100</f>
        <v>#DIV/0!</v>
      </c>
      <c r="G27" s="16" t="e">
        <f t="shared" si="0"/>
        <v>#DIV/0!</v>
      </c>
      <c r="H27" s="16"/>
      <c r="I27" s="16" t="e">
        <f>G27-G49</f>
        <v>#DIV/0!</v>
      </c>
      <c r="J27" s="16" t="e">
        <f t="shared" si="1"/>
        <v>#DIV/0!</v>
      </c>
      <c r="K27" s="48" t="e">
        <f t="shared" si="2"/>
        <v>#DIV/0!</v>
      </c>
      <c r="L27" s="16" t="e">
        <f>(G27/G36)*100</f>
        <v>#DIV/0!</v>
      </c>
      <c r="M27" s="17" t="e">
        <f>IF((AND(I27&lt; J27, I27&lt;-1.99999)),ROUNDUP((((G49+J27)*D27) / G27) - D27,0), "N/A")</f>
        <v>#DIV/0!</v>
      </c>
      <c r="N27" s="17" t="e">
        <f>IF((AND(I27&lt; J27, I27&lt;-1.99999)),ROUNDUP((((G49)*D27) / G27) - D27,0), "N/A")</f>
        <v>#DIV/0!</v>
      </c>
    </row>
    <row r="28" spans="1:14">
      <c r="A28">
        <v>23</v>
      </c>
      <c r="B28" s="15"/>
      <c r="C28" s="12"/>
      <c r="D28" s="12"/>
      <c r="E28" s="23" t="e">
        <f>(C28/C30)*100</f>
        <v>#DIV/0!</v>
      </c>
      <c r="F28" s="23" t="e">
        <f>(D28/D30)*100</f>
        <v>#DIV/0!</v>
      </c>
      <c r="G28" s="16" t="e">
        <f t="shared" si="0"/>
        <v>#DIV/0!</v>
      </c>
      <c r="H28" s="16"/>
      <c r="I28" s="16" t="e">
        <f>G28-H49</f>
        <v>#DIV/0!</v>
      </c>
      <c r="J28" s="16" t="e">
        <f t="shared" si="1"/>
        <v>#DIV/0!</v>
      </c>
      <c r="K28" s="48" t="e">
        <f t="shared" si="2"/>
        <v>#DIV/0!</v>
      </c>
      <c r="L28" s="16" t="e">
        <f>(G28/G36)*100</f>
        <v>#DIV/0!</v>
      </c>
      <c r="M28" s="17" t="e">
        <f>IF((AND(I28&lt; J28, I28&lt;-1.99999)),ROUNDUP((((H49+J28)*D28) / G28) - D28,0), "N/A")</f>
        <v>#DIV/0!</v>
      </c>
      <c r="N28" s="17" t="e">
        <f>IF((AND(I28&lt; J28, I28&lt;-1.99999)),ROUNDUP((((H49)*D28) / G28) - D28,0), "N/A")</f>
        <v>#DIV/0!</v>
      </c>
    </row>
    <row r="29" spans="1:14">
      <c r="A29">
        <v>24</v>
      </c>
      <c r="B29" s="15"/>
      <c r="C29" s="12"/>
      <c r="D29" s="12"/>
      <c r="E29" s="23" t="e">
        <f>(C29/C30)*100</f>
        <v>#DIV/0!</v>
      </c>
      <c r="F29" s="23" t="e">
        <f>(D29/D30)*100</f>
        <v>#DIV/0!</v>
      </c>
      <c r="G29" s="16" t="e">
        <f t="shared" si="0"/>
        <v>#DIV/0!</v>
      </c>
      <c r="H29" s="16"/>
      <c r="I29" s="16" t="e">
        <f>G29-I49</f>
        <v>#DIV/0!</v>
      </c>
      <c r="J29" s="16" t="e">
        <f t="shared" si="1"/>
        <v>#DIV/0!</v>
      </c>
      <c r="K29" s="48" t="e">
        <f t="shared" si="2"/>
        <v>#DIV/0!</v>
      </c>
      <c r="L29" s="16" t="e">
        <f>(G29/G36)*100</f>
        <v>#DIV/0!</v>
      </c>
      <c r="M29" s="17" t="e">
        <f>IF((AND(I29&lt; J29, I29&lt;-1.99999)),ROUNDUP((((I49+J29)*D29) / G29) - D29,0), "N/A")</f>
        <v>#DIV/0!</v>
      </c>
      <c r="N29" s="17" t="e">
        <f>IF((AND(I29&lt; J29, I29&lt;-1.99999)),ROUNDUP((((I49)*D29) / G29) - D29,0), "N/A")</f>
        <v>#DIV/0!</v>
      </c>
    </row>
    <row r="30" spans="1:14">
      <c r="A30" s="1" t="s">
        <v>3</v>
      </c>
      <c r="C30" s="18">
        <f>SUM(C6:C29)</f>
        <v>0</v>
      </c>
      <c r="D30" s="18">
        <f>SUM(D6:D29)</f>
        <v>0</v>
      </c>
      <c r="E30" s="15">
        <v>100</v>
      </c>
      <c r="F30" s="15">
        <v>100</v>
      </c>
      <c r="G30" s="16" t="e">
        <f t="shared" si="0"/>
        <v>#DIV/0!</v>
      </c>
      <c r="K30" s="16">
        <f t="shared" si="2"/>
        <v>1</v>
      </c>
    </row>
    <row r="32" spans="1:14">
      <c r="G32" s="1" t="s">
        <v>55</v>
      </c>
    </row>
    <row r="33" spans="2:9">
      <c r="G33" s="22" t="e">
        <f>(D30/C30)*100</f>
        <v>#DIV/0!</v>
      </c>
    </row>
    <row r="35" spans="2:9">
      <c r="G35" s="1" t="s">
        <v>56</v>
      </c>
    </row>
    <row r="36" spans="2:9">
      <c r="G36" s="22">
        <f t="array" ref="G36">MAX(IF(ISERROR(G6:G29),"", G6:G29))</f>
        <v>0</v>
      </c>
    </row>
    <row r="42" spans="2:9">
      <c r="B42" t="s">
        <v>33</v>
      </c>
      <c r="C42" t="s">
        <v>34</v>
      </c>
      <c r="D42" t="s">
        <v>35</v>
      </c>
      <c r="E42" t="s">
        <v>36</v>
      </c>
      <c r="F42" t="s">
        <v>37</v>
      </c>
      <c r="G42" t="s">
        <v>38</v>
      </c>
      <c r="H42" t="s">
        <v>39</v>
      </c>
      <c r="I42" t="s">
        <v>40</v>
      </c>
    </row>
    <row r="43" spans="2:9">
      <c r="B43" t="e">
        <f>((D7+D8+D9+D10+D11+D12+D13+D14+D15+D16+D17+D18+D19+D20+D21+D22+D23+D24+D25+D26+D27+D28+D29)/(C7+C8+C9+C10+C11+C12+C13+C14+C15+C16+C17+C18+C19+C20+C21+C22+C23+C24+C25+C26+C27+C28+C29))*100</f>
        <v>#DIV/0!</v>
      </c>
      <c r="C43" t="e">
        <f>((D6+D8+D9+D10+D11+D12+D13+D14+D15+D16+D17+D18+D19+D20+D21+D22+D23+D24+D25+D26+D27+D28+D29)/(C6+C8+C9+C10+C11+C12+C13+C14+C15+C16+C17+C18+C19+C20+C21+C22+C23+C24+C25+C26+C27+C28+C29))*100</f>
        <v>#DIV/0!</v>
      </c>
      <c r="D43" t="e">
        <f>((D6+D7+D9+D10+D11+D12+D13+D14+D15+D16+D17+D18+D19+D20+D21+D22+D23+D24+D25+D26+D27+D28+D29)/(C6+C7+C9+C10+C11+C12+C13+C14+C15+C16+C17+C18+C19+C20+C21+C22+C23+C24+C25+C26+C27+C28+C29))*100</f>
        <v>#DIV/0!</v>
      </c>
      <c r="E43" t="e">
        <f>((D6+D7+D8+D10+D11+D12+D13+D14+D15+D16+D17+D18+D19+D20+D21+D22+D23+D24+D25+D26+D27+D28+D29)/(C6+C7+C8+C10+C11+C12+C13+C14+C15+C16+C17+C18+C19+C20+C21+C22+C23+C24+C25+C26+C27+C28+C29))*100</f>
        <v>#DIV/0!</v>
      </c>
      <c r="F43" t="e">
        <f>((D6+D7+D8+D9+D11+D12+D13+D14+D15+D16+D17+D18+D19+D20+D21+D22+D23+D24+D25+D26+D27+D28+D29)/(C6+C7+C8+C9+C11+C12+C13+C14+C15+C16+C17+C18+C19+C20+C21+C22+C23+C24+C25+C26+C27+C28+C29))*100</f>
        <v>#DIV/0!</v>
      </c>
      <c r="G43" t="e">
        <f>((D6+D7+D8+D9+D10+D12+D13+D14+D15+D16+D17+D18+D19+D20+D21+D22+D23+D24+D25+D26+D27+D28+D29)/(C6+C7+C8+C9+C10+C12+C13+C14+C15+C16+C17+C18+C19+C20+C21+C22+C23+C24+C25+C26+C27+C28+C29))*100</f>
        <v>#DIV/0!</v>
      </c>
      <c r="H43" t="e">
        <f>((D6+D7+D8+D9+D10+D11+D13+D14+D15+D16+D17+D18+D19+D20+D21+D22+D23+D24+D25+D26+D27+D28+D29)/(C6+C7+C8+C9+C10+C11+C13+C14+C15+C16+C17+C18+C19+C20+C21+C22+C23+C24+C25+C26+C27+C28+C29))*100</f>
        <v>#DIV/0!</v>
      </c>
      <c r="I43" t="e">
        <f>((D6+D7+D8+D9+D10+D11+D12+D14+D15+D16+D17+D18+D19+D20+D21+D22+D23+D24+D25+D26+D27+D28+D29)/(C6+C7+C8+C9+C10+C11+C12+C14+C15+C16+C17+C18+C19+C20+C21+C22+C23+C24+C25+C26+C27+C28+C29))*100</f>
        <v>#DIV/0!</v>
      </c>
    </row>
    <row r="45" spans="2:9">
      <c r="B45" t="s">
        <v>12</v>
      </c>
      <c r="C45" t="s">
        <v>13</v>
      </c>
      <c r="D45" t="s">
        <v>14</v>
      </c>
      <c r="E45" t="s">
        <v>15</v>
      </c>
      <c r="F45" t="s">
        <v>16</v>
      </c>
      <c r="G45" t="s">
        <v>17</v>
      </c>
      <c r="H45" t="s">
        <v>18</v>
      </c>
      <c r="I45" t="s">
        <v>19</v>
      </c>
    </row>
    <row r="46" spans="2:9">
      <c r="B46" t="e">
        <f>((D6+D7+D8+D9+D10+D11+D12+D13+D15+D16+D17+D18+D19+D20+D21+D22+D23+D24+D25+D26+D27+D28+D29)/(C6+C7+C8+C9+C10+C11+C12+C13+C15+C16+C17+C18+C19+C20+C21+C22+C23+C24+C25+C26+C27+C28+C29))*100</f>
        <v>#DIV/0!</v>
      </c>
      <c r="C46" t="e">
        <f>((D6+D7+D8+D9+D10+D11+D12+D13+D14+D16+D17+D18+D19+D20+D21+D22+D23+D24+D25+D26+D27+D28+D29)/(C6+C7+C8+C9+C10+C11+C12+C13+C14+C16+C17+C18+C19+C20+C21+C22+C23+C24+C25+C26+C27+C28+C29))*100</f>
        <v>#DIV/0!</v>
      </c>
      <c r="D46" t="e">
        <f>((D6+D7+D8+D9+D10+D11+D12+D13+D14+D15+D17+D18+D19+D20+D21+D22+D23+D24+D25+D26+D27+D28+D29)/(C6+C7+C8+C9+C10+C11+C12+C13+C14+C15+C17+C18+C19+C20+C21+C22+C23+C24+C25+C26+C27+C28+C29))*100</f>
        <v>#DIV/0!</v>
      </c>
      <c r="E46" t="e">
        <f>((D6+D7+D8+D9+D10+D11+D12+D13+D14+D15+D16+D18+D19+D20+D21+D22+D23+D24+D25+D26+D27+D28+D29)/(C6+C7+C8+C9+C10+C11+C12+C13+C14+C15+C16+C18+C19+C20+C21+C22+C23+C24+C25+C26+C27+C28+C29))*100</f>
        <v>#DIV/0!</v>
      </c>
      <c r="F46" t="e">
        <f>((D6+D7+D8+D9+D10+D11+D12+D13+D14+D15+D16+D17+D19+D20+D21+D22+D23+D24+D25+D26+D27+D28+D29)/(C6+C7+C8+C9+C10+C11+C12+C13+C14+C15+C16+C17+C19+C20+C21+C22+C23+C24+C25+C26+C27+C28+C29))*100</f>
        <v>#DIV/0!</v>
      </c>
      <c r="G46" t="e">
        <f>((D6+D7+D8+D9+D10+D11+D12+D13+D14+D15+D16+D17+D18+D20+D21+D22+D23+D24+D25+D26+D27+D28+D29)/(C6+C7+C8+C9+C10+C11+C12+C13+C14+C15+C16+C17+C18+C20+C21+C22+C23+C24+C25+C26+C27+C28+C29))*100</f>
        <v>#DIV/0!</v>
      </c>
      <c r="H46" t="e">
        <f>((D6+D7+D8+D9+D10+D11+D12+D13+D14+D15+D16+D17+D18+D19+D21+D22+D23+D24+D25+D26+D27+D28+D29)/(C6+C7+C8+C9+C10+C11+C12+C13+C14+C15+C16+C17+C18+C19+C21+C22+C23+C24+C25+C26+C27+C28+C29))*100</f>
        <v>#DIV/0!</v>
      </c>
      <c r="I46" t="e">
        <f>((D6+D7+D8+D9+D10+D11+D12+D13+D14+D15+D16+D17+D18+D19+D20+D22+D23+D24+D25+D26+D27+D28+D29)/(C6+C7+C8+C9+C10+C11+C12+C13+C14+C15+C16+C17+C18+C19+C20+C22+C23+C24+C25+C26+C27+C28+C29))*100</f>
        <v>#DIV/0!</v>
      </c>
    </row>
    <row r="48" spans="2:9">
      <c r="B48" t="s">
        <v>41</v>
      </c>
      <c r="C48" t="s">
        <v>42</v>
      </c>
      <c r="D48" t="s">
        <v>43</v>
      </c>
      <c r="E48" t="s">
        <v>44</v>
      </c>
      <c r="F48" t="s">
        <v>45</v>
      </c>
      <c r="G48" t="s">
        <v>46</v>
      </c>
      <c r="H48" t="s">
        <v>47</v>
      </c>
      <c r="I48" t="s">
        <v>48</v>
      </c>
    </row>
    <row r="49" spans="2:9">
      <c r="B49" t="e">
        <f>((D6+D7+D8+D9+D10+D11+D12+D13+D14+D15+D16+D17+D18+D19+D20+D21+D23+D24+D25+D26+D27+D28+D29)/(C6+C7+C8+C9+C10+C11+C12+C13+C14+C15+C16+C17+C18+C19+C20+C21+C23+C24+C25+C26+C27+C28+C29))*100</f>
        <v>#DIV/0!</v>
      </c>
      <c r="C49" t="e">
        <f>((D6+D7+D8+D9+D10+D11+D12+D13+D14+D15+D16+D17+D18+D19+D20+D21+D22+D24+D25+D26+D27+D28+D29)/(C6+C7+C8+C9+C10+C11+C12+C13+C14+C15+C16+C17+C18+C19+C20+C21+C22+C24+C25+C26+C27+C28+C29))*100</f>
        <v>#DIV/0!</v>
      </c>
      <c r="D49" t="e">
        <f>((D6+D7+D8+D9+D10+D11+D12+D13+D14+D15+D16+D17+D18+D19+D20+D21+D22+D23+D25+D26+D27+D28+D29)/(C6+C7+C8+C9+C10+C11+C12+C13+C14+C15+C16+C17+C18+C19+C20+C21+C22+C23+C25+C26+C27+C28+C29))*100</f>
        <v>#DIV/0!</v>
      </c>
      <c r="E49" t="e">
        <f>((D6+D7+D8+D9+D10+D11+D12+D13+D14+D15+D16+D17+D18+D19+D20+D21+D22+D23+D24+D26+D27+D28+D29)/(C6+C7+C8+C9+C10+C11+C12+C13+C14+C15+C16+C17+C18+C19+C20+C21+C22+C23+C24+C26+C27+C28+C29))*100</f>
        <v>#DIV/0!</v>
      </c>
      <c r="F49" t="e">
        <f>((D6+D7+D8+D9+D10+D11+D12+D13+D14+D15+D16+D17+D18+D19+D20+D21+D22+D23+D24+D25+D27+D28+D29)/(C6+C7+C8+C9+C10+C11+C12+C13+C14+C15+C16+C17+C18+C19+C20+C21+C22+C23+C24+C25+C27+C28+C29))*100</f>
        <v>#DIV/0!</v>
      </c>
      <c r="G49" t="e">
        <f>((D6+D7+D8+D9+D10+D11+D12+D13+D14+D15+D16+D17+D18+D19+D20+D21+D22+D23+D24+D25+D26+D28+D29)/(C6+C7+C8+C9+C10+C11+C12+C13+C14+C15+C16+C17+C18+C19+C20+C21+C22+C23+C24+C25+C26+C28+C29))*100</f>
        <v>#DIV/0!</v>
      </c>
      <c r="H49" t="e">
        <f>((D6+D7+D8+D9+D10+D11+D12+D13+D14+D15+D16+D17+D18+D19+D20+D21+D22+D23+D24+D25+D26+D27+D29)/(C6+C7+C8+C9+C10+C11+C12+C13+C14+C15+C16+C17+C18+C19+C20+C21+C22+C23+C24+C25+C26+C27+C29))*100</f>
        <v>#DIV/0!</v>
      </c>
      <c r="I49" t="e">
        <f>((D6+D7+D8+D9+D10+D11+D12+D13+D14+D15+D16+D17+D18+D19+D20+D21+D22+D23+D24+D25+D26+D27+D28)/(C6+C7+C8+C9+C10+C11+C12+C13+C14+C15+C16+C17+C18+C19+C20+C21+C22+C23+C24+C25+C26+C27+C28))*100</f>
        <v>#DIV/0!</v>
      </c>
    </row>
  </sheetData>
  <sheetProtection algorithmName="SHA-512" hashValue="9nC02f7C1U72vN97meFjLLc0ZALtvIW+4GohHN73wbEzAy6684ZCJnh6a+cbC7mAH9z6Vqf/6EGzinaIWr8Agg==" saltValue="datkSzCL7slivBOF2oJ+9A==" spinCount="100000" sheet="1" objects="1" scenarios="1"/>
  <protectedRanges>
    <protectedRange sqref="B6:D29" name="Range1"/>
  </protectedRanges>
  <conditionalFormatting sqref="L6:L29">
    <cfRule type="cellIs" dxfId="213" priority="78" stopIfTrue="1" operator="lessThanOrEqual">
      <formula>80</formula>
    </cfRule>
  </conditionalFormatting>
  <conditionalFormatting sqref="K6:K29">
    <cfRule type="cellIs" dxfId="212" priority="77" stopIfTrue="1" operator="lessThanOrEqual">
      <formula>0.8</formula>
    </cfRule>
  </conditionalFormatting>
  <conditionalFormatting sqref="I6">
    <cfRule type="expression" dxfId="211" priority="76" stopIfTrue="1">
      <formula>AND(I6&lt;J6,I6&lt;-1.99999)</formula>
    </cfRule>
  </conditionalFormatting>
  <conditionalFormatting sqref="I7">
    <cfRule type="expression" dxfId="210" priority="75" stopIfTrue="1">
      <formula>AND(I7&lt;J7,I7&lt;-1.99999)</formula>
    </cfRule>
  </conditionalFormatting>
  <conditionalFormatting sqref="I8">
    <cfRule type="expression" dxfId="209" priority="74" stopIfTrue="1">
      <formula>AND(I8&lt;J8,I8&lt;-1.99999)</formula>
    </cfRule>
  </conditionalFormatting>
  <conditionalFormatting sqref="I9">
    <cfRule type="expression" dxfId="208" priority="73" stopIfTrue="1">
      <formula>AND(I9&lt;J9,I9&lt;-1.99999)</formula>
    </cfRule>
  </conditionalFormatting>
  <conditionalFormatting sqref="I10">
    <cfRule type="expression" dxfId="207" priority="72" stopIfTrue="1">
      <formula>AND(I10&lt;J10,I10&lt;-1.99999)</formula>
    </cfRule>
  </conditionalFormatting>
  <conditionalFormatting sqref="I11">
    <cfRule type="expression" dxfId="206" priority="71" stopIfTrue="1">
      <formula>AND(I11&lt;J11,I11&lt;-1.99999)</formula>
    </cfRule>
  </conditionalFormatting>
  <conditionalFormatting sqref="I12">
    <cfRule type="expression" dxfId="205" priority="70" stopIfTrue="1">
      <formula>AND(I12&lt;J12,I12&lt;-1.99999)</formula>
    </cfRule>
  </conditionalFormatting>
  <conditionalFormatting sqref="I29">
    <cfRule type="expression" dxfId="204" priority="69" stopIfTrue="1">
      <formula>AND(I29&lt;J29,I29&lt;-1.99999)</formula>
    </cfRule>
  </conditionalFormatting>
  <conditionalFormatting sqref="C6:C29">
    <cfRule type="cellIs" dxfId="203" priority="68" operator="greaterThanOrEqual">
      <formula>800</formula>
    </cfRule>
  </conditionalFormatting>
  <conditionalFormatting sqref="M6:M29">
    <cfRule type="cellIs" priority="67" operator="notEqual">
      <formula>"""N/A"""</formula>
    </cfRule>
  </conditionalFormatting>
  <conditionalFormatting sqref="N6">
    <cfRule type="expression" dxfId="202" priority="24">
      <formula>AND(I6&lt;J6,I6&lt;-1.99999)</formula>
    </cfRule>
  </conditionalFormatting>
  <conditionalFormatting sqref="I13">
    <cfRule type="expression" dxfId="201" priority="63">
      <formula>AND(I13&lt;J13,I13&lt;-1.99999)</formula>
    </cfRule>
  </conditionalFormatting>
  <conditionalFormatting sqref="I15">
    <cfRule type="expression" dxfId="200" priority="62">
      <formula>AND(I15&lt;J15,I15&lt;-1.99999)</formula>
    </cfRule>
  </conditionalFormatting>
  <conditionalFormatting sqref="I14">
    <cfRule type="expression" dxfId="199" priority="61">
      <formula>AND(I14&lt;J14,I14&lt;-1.99999)</formula>
    </cfRule>
  </conditionalFormatting>
  <conditionalFormatting sqref="I16">
    <cfRule type="expression" dxfId="198" priority="60">
      <formula>AND(I16&lt;J16,I16&lt;-1.99999)</formula>
    </cfRule>
  </conditionalFormatting>
  <conditionalFormatting sqref="I18">
    <cfRule type="expression" dxfId="197" priority="59">
      <formula>AND(I18&lt;J18,I18&lt;-1.99999)</formula>
    </cfRule>
  </conditionalFormatting>
  <conditionalFormatting sqref="I17">
    <cfRule type="expression" dxfId="196" priority="58">
      <formula>AND(I17&lt;J17,I17&lt;-1.99999)</formula>
    </cfRule>
  </conditionalFormatting>
  <conditionalFormatting sqref="I19">
    <cfRule type="expression" dxfId="195" priority="57">
      <formula>AND(I19&lt;J19,I19&lt;-1.99999)</formula>
    </cfRule>
  </conditionalFormatting>
  <conditionalFormatting sqref="I20">
    <cfRule type="expression" dxfId="194" priority="56">
      <formula>AND(I20&lt;J20,I20&lt;-1.99999)</formula>
    </cfRule>
  </conditionalFormatting>
  <conditionalFormatting sqref="I21">
    <cfRule type="expression" dxfId="193" priority="55">
      <formula>AND(I21&lt;J21,I21&lt;-1.99999)</formula>
    </cfRule>
  </conditionalFormatting>
  <conditionalFormatting sqref="I22">
    <cfRule type="expression" dxfId="192" priority="54">
      <formula>AND(I22&lt;J22,I22&lt;-1.99999)</formula>
    </cfRule>
  </conditionalFormatting>
  <conditionalFormatting sqref="I23">
    <cfRule type="expression" dxfId="191" priority="53">
      <formula>AND(I23&lt;J23,I23&lt;-1.99999)</formula>
    </cfRule>
  </conditionalFormatting>
  <conditionalFormatting sqref="I24">
    <cfRule type="expression" dxfId="190" priority="52">
      <formula>AND(I24&lt;J24,I24&lt;-1.99999)</formula>
    </cfRule>
  </conditionalFormatting>
  <conditionalFormatting sqref="I25">
    <cfRule type="expression" dxfId="189" priority="51">
      <formula>AND(I25&lt;J25,I25&lt;-1.99999)</formula>
    </cfRule>
  </conditionalFormatting>
  <conditionalFormatting sqref="I26">
    <cfRule type="expression" dxfId="188" priority="50">
      <formula>AND(I26&lt;J26,I26&lt;-1.99999)</formula>
    </cfRule>
  </conditionalFormatting>
  <conditionalFormatting sqref="I27">
    <cfRule type="expression" dxfId="187" priority="49">
      <formula>AND(I27&lt;J27,I27&lt;-1.99999)</formula>
    </cfRule>
  </conditionalFormatting>
  <conditionalFormatting sqref="I28">
    <cfRule type="expression" dxfId="186" priority="48">
      <formula>AND(I28&lt;J28,I28&lt;-1.99999)</formula>
    </cfRule>
  </conditionalFormatting>
  <conditionalFormatting sqref="M6">
    <cfRule type="expression" dxfId="185" priority="65">
      <formula>AND(I6&lt;J6,I6&lt;-1.99999)</formula>
    </cfRule>
  </conditionalFormatting>
  <conditionalFormatting sqref="M7">
    <cfRule type="expression" dxfId="184" priority="47">
      <formula>AND(I7&lt;J7,I7&lt;-1.99999)</formula>
    </cfRule>
  </conditionalFormatting>
  <conditionalFormatting sqref="M8">
    <cfRule type="expression" dxfId="183" priority="46">
      <formula>AND(I8&lt;J8,I8&lt;-1.99999)</formula>
    </cfRule>
  </conditionalFormatting>
  <conditionalFormatting sqref="M9">
    <cfRule type="expression" dxfId="182" priority="45">
      <formula>AND(I9&lt;J9,I9&lt;-1.99999)</formula>
    </cfRule>
  </conditionalFormatting>
  <conditionalFormatting sqref="M10">
    <cfRule type="expression" dxfId="181" priority="44">
      <formula>AND(I10&lt;J10,I10&lt;-1.99999)</formula>
    </cfRule>
  </conditionalFormatting>
  <conditionalFormatting sqref="M11">
    <cfRule type="expression" dxfId="180" priority="43">
      <formula>AND(I11&lt;J11,I11&lt;-1.99999)</formula>
    </cfRule>
  </conditionalFormatting>
  <conditionalFormatting sqref="M12">
    <cfRule type="expression" dxfId="179" priority="42">
      <formula>AND(I12&lt;J12,I12&lt;-1.99999)</formula>
    </cfRule>
  </conditionalFormatting>
  <conditionalFormatting sqref="M13">
    <cfRule type="expression" dxfId="178" priority="41">
      <formula>AND(I13&lt;J13,I13&lt;-1.99999)</formula>
    </cfRule>
  </conditionalFormatting>
  <conditionalFormatting sqref="M14">
    <cfRule type="expression" dxfId="177" priority="40">
      <formula>AND(I14&lt;J14,I14&lt;-1.99999)</formula>
    </cfRule>
  </conditionalFormatting>
  <conditionalFormatting sqref="M15">
    <cfRule type="expression" dxfId="176" priority="39">
      <formula>AND(I15&lt;J15,I15&lt;-1.99999)</formula>
    </cfRule>
  </conditionalFormatting>
  <conditionalFormatting sqref="M16">
    <cfRule type="expression" dxfId="175" priority="38">
      <formula>AND(I16&lt;J16,I16&lt;-1.99999)</formula>
    </cfRule>
  </conditionalFormatting>
  <conditionalFormatting sqref="M17">
    <cfRule type="expression" dxfId="174" priority="37">
      <formula>AND(I17&lt;J17,I17&lt;-1.99999)</formula>
    </cfRule>
  </conditionalFormatting>
  <conditionalFormatting sqref="M18">
    <cfRule type="expression" dxfId="173" priority="36">
      <formula>AND(I18&lt;J18,I18&lt;-1.99999)</formula>
    </cfRule>
  </conditionalFormatting>
  <conditionalFormatting sqref="M19">
    <cfRule type="expression" dxfId="172" priority="35">
      <formula>AND(I19&lt;J19,I19&lt;-1.99999)</formula>
    </cfRule>
  </conditionalFormatting>
  <conditionalFormatting sqref="M20">
    <cfRule type="expression" dxfId="171" priority="34">
      <formula>AND(I20&lt;J20,I20&lt;-1.99999)</formula>
    </cfRule>
  </conditionalFormatting>
  <conditionalFormatting sqref="M21">
    <cfRule type="expression" dxfId="170" priority="33">
      <formula>AND(I21&lt;J21,I21&lt;-1.99999)</formula>
    </cfRule>
  </conditionalFormatting>
  <conditionalFormatting sqref="M22">
    <cfRule type="expression" dxfId="169" priority="32">
      <formula>AND(I22&lt;J22,I22&lt;-1.99999)</formula>
    </cfRule>
  </conditionalFormatting>
  <conditionalFormatting sqref="M23">
    <cfRule type="expression" dxfId="168" priority="31">
      <formula>AND(I23&lt;J23,I23&lt;-1.99999)</formula>
    </cfRule>
  </conditionalFormatting>
  <conditionalFormatting sqref="M24">
    <cfRule type="expression" dxfId="167" priority="30">
      <formula>AND(I24&lt;J24,I24&lt;-1.99999)</formula>
    </cfRule>
  </conditionalFormatting>
  <conditionalFormatting sqref="M25">
    <cfRule type="expression" dxfId="166" priority="29">
      <formula>AND(I25&lt;J25,I25&lt;-1.99999)</formula>
    </cfRule>
  </conditionalFormatting>
  <conditionalFormatting sqref="M26">
    <cfRule type="expression" dxfId="165" priority="28">
      <formula>AND(I26&lt;J26,I26&lt;-1.99999)</formula>
    </cfRule>
  </conditionalFormatting>
  <conditionalFormatting sqref="M27">
    <cfRule type="expression" dxfId="164" priority="27">
      <formula>AND(I27&lt;J27,I27&lt;-1.99999)</formula>
    </cfRule>
  </conditionalFormatting>
  <conditionalFormatting sqref="M28">
    <cfRule type="expression" dxfId="163" priority="26">
      <formula>AND(I28&lt;J28,I28&lt;-1.99999)</formula>
    </cfRule>
  </conditionalFormatting>
  <conditionalFormatting sqref="M29">
    <cfRule type="expression" dxfId="162" priority="25">
      <formula>AND(I29&lt;J29,I29&lt;-1.99999)</formula>
    </cfRule>
  </conditionalFormatting>
  <conditionalFormatting sqref="N6:N29">
    <cfRule type="cellIs" priority="64" operator="notEqual">
      <formula>"""N/A"""</formula>
    </cfRule>
  </conditionalFormatting>
  <conditionalFormatting sqref="N7">
    <cfRule type="expression" dxfId="161" priority="23">
      <formula>AND(I7&lt;J7,I7&lt;-1.99999)</formula>
    </cfRule>
  </conditionalFormatting>
  <conditionalFormatting sqref="N8">
    <cfRule type="expression" dxfId="160" priority="22">
      <formula>AND(I8&lt;J8,I8&lt;-1.99999)</formula>
    </cfRule>
  </conditionalFormatting>
  <conditionalFormatting sqref="N9">
    <cfRule type="expression" dxfId="159" priority="21">
      <formula>AND(I9&lt;J9,I9&lt;-1.99999)</formula>
    </cfRule>
  </conditionalFormatting>
  <conditionalFormatting sqref="N10">
    <cfRule type="expression" dxfId="158" priority="20">
      <formula>AND(I10&lt;J10,I10&lt;-1.99999)</formula>
    </cfRule>
  </conditionalFormatting>
  <conditionalFormatting sqref="N11">
    <cfRule type="expression" dxfId="157" priority="19">
      <formula>AND(I11&lt;J11,I11&lt;-1.99999)</formula>
    </cfRule>
  </conditionalFormatting>
  <conditionalFormatting sqref="N12">
    <cfRule type="expression" dxfId="156" priority="18">
      <formula>AND(I12&lt;J12,I12&lt;-1.99999)</formula>
    </cfRule>
  </conditionalFormatting>
  <conditionalFormatting sqref="N13">
    <cfRule type="expression" dxfId="155" priority="17">
      <formula>AND(I13&lt;J13,I13&lt;-1.99999)</formula>
    </cfRule>
  </conditionalFormatting>
  <conditionalFormatting sqref="N14">
    <cfRule type="expression" dxfId="154" priority="16">
      <formula>AND(I14&lt;J14,I14&lt;-1.99999)</formula>
    </cfRule>
  </conditionalFormatting>
  <conditionalFormatting sqref="N15">
    <cfRule type="expression" dxfId="153" priority="15">
      <formula>AND(I15&lt;J15,I15&lt;-1.99999)</formula>
    </cfRule>
  </conditionalFormatting>
  <conditionalFormatting sqref="N16">
    <cfRule type="expression" dxfId="152" priority="14">
      <formula>AND(I16&lt;J16,I16&lt;-1.99999)</formula>
    </cfRule>
  </conditionalFormatting>
  <conditionalFormatting sqref="N17">
    <cfRule type="expression" dxfId="151" priority="13">
      <formula>AND(I17&lt;J17,I17&lt;-1.99999)</formula>
    </cfRule>
  </conditionalFormatting>
  <conditionalFormatting sqref="N18">
    <cfRule type="expression" dxfId="150" priority="12">
      <formula>AND(I18&lt;J18,I18&lt;-1.99999)</formula>
    </cfRule>
  </conditionalFormatting>
  <conditionalFormatting sqref="N19">
    <cfRule type="expression" dxfId="149" priority="11">
      <formula>AND(I19&lt;J19,I19&lt;-1.99999)</formula>
    </cfRule>
  </conditionalFormatting>
  <conditionalFormatting sqref="N20">
    <cfRule type="expression" dxfId="148" priority="10">
      <formula>AND(I20&lt;J20,I20&lt;-1.99999)</formula>
    </cfRule>
  </conditionalFormatting>
  <conditionalFormatting sqref="N21">
    <cfRule type="expression" dxfId="147" priority="9">
      <formula>AND(I21&lt;J21,I21&lt;-1.99999)</formula>
    </cfRule>
  </conditionalFormatting>
  <conditionalFormatting sqref="N22">
    <cfRule type="expression" dxfId="146" priority="8">
      <formula>AND(I22&lt;J22,I22&lt;-1.99999)</formula>
    </cfRule>
  </conditionalFormatting>
  <conditionalFormatting sqref="N23">
    <cfRule type="expression" dxfId="145" priority="7">
      <formula>AND(I23&lt;J23,I23&lt;-1.99999)</formula>
    </cfRule>
  </conditionalFormatting>
  <conditionalFormatting sqref="N24">
    <cfRule type="expression" dxfId="144" priority="6">
      <formula>AND(I24&lt;J24,I24&lt;-1.99999)</formula>
    </cfRule>
  </conditionalFormatting>
  <conditionalFormatting sqref="N25">
    <cfRule type="expression" dxfId="143" priority="5">
      <formula>AND(I25&lt;J25,I25&lt;-1.99999)</formula>
    </cfRule>
  </conditionalFormatting>
  <conditionalFormatting sqref="N26">
    <cfRule type="expression" dxfId="142" priority="4">
      <formula>AND(I26&lt;J26,I26&lt;-1.99999)</formula>
    </cfRule>
  </conditionalFormatting>
  <conditionalFormatting sqref="N27">
    <cfRule type="expression" dxfId="141" priority="3">
      <formula>AND(I27&lt;J27,I27&lt;-1.99999)</formula>
    </cfRule>
  </conditionalFormatting>
  <conditionalFormatting sqref="N28">
    <cfRule type="expression" dxfId="140" priority="2">
      <formula>AND(I28&lt;J28,I28&lt;-1.99999)</formula>
    </cfRule>
  </conditionalFormatting>
  <conditionalFormatting sqref="N29">
    <cfRule type="expression" dxfId="139" priority="1">
      <formula>AND(I29&lt;J29,I29&lt;-1.99999)</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9"/>
  <sheetViews>
    <sheetView showGridLines="0" zoomScaleNormal="100" workbookViewId="0">
      <selection activeCell="D9" sqref="D9"/>
    </sheetView>
  </sheetViews>
  <sheetFormatPr defaultRowHeight="15"/>
  <cols>
    <col min="2" max="2" width="19.42578125" customWidth="1"/>
    <col min="3" max="3" width="11.5703125" customWidth="1"/>
    <col min="4" max="4" width="8.7109375" customWidth="1"/>
    <col min="5" max="6" width="9.42578125" customWidth="1"/>
    <col min="7" max="7" width="12.5703125" customWidth="1"/>
    <col min="8" max="8" width="4" customWidth="1"/>
    <col min="9" max="9" width="14.5703125" customWidth="1"/>
    <col min="10" max="10" width="7.140625" customWidth="1"/>
    <col min="11" max="11" width="13.28515625" customWidth="1"/>
    <col min="12" max="12" width="7.85546875" customWidth="1"/>
    <col min="13" max="13" width="12.85546875" customWidth="1"/>
    <col min="14" max="14" width="11.140625" customWidth="1"/>
  </cols>
  <sheetData>
    <row r="1" spans="1:14" ht="15.75">
      <c r="A1" s="41" t="s">
        <v>65</v>
      </c>
    </row>
    <row r="2" spans="1:14">
      <c r="A2" t="s">
        <v>63</v>
      </c>
    </row>
    <row r="3" spans="1:14">
      <c r="A3" t="s">
        <v>64</v>
      </c>
    </row>
    <row r="5" spans="1:14" s="37" customFormat="1" ht="26.65" customHeight="1">
      <c r="B5" s="38" t="s">
        <v>0</v>
      </c>
      <c r="C5" s="39" t="s">
        <v>1</v>
      </c>
      <c r="D5" s="38" t="s">
        <v>2</v>
      </c>
      <c r="E5" s="38" t="s">
        <v>8</v>
      </c>
      <c r="F5" s="38" t="s">
        <v>9</v>
      </c>
      <c r="G5" s="39" t="s">
        <v>54</v>
      </c>
      <c r="H5" s="38"/>
      <c r="I5" s="40" t="s">
        <v>62</v>
      </c>
      <c r="J5" s="38" t="s">
        <v>10</v>
      </c>
      <c r="K5" s="40" t="s">
        <v>68</v>
      </c>
      <c r="L5" s="38" t="s">
        <v>50</v>
      </c>
      <c r="M5" s="21" t="s">
        <v>4</v>
      </c>
      <c r="N5" s="21" t="s">
        <v>49</v>
      </c>
    </row>
    <row r="6" spans="1:14">
      <c r="A6">
        <v>1</v>
      </c>
      <c r="B6" s="15"/>
      <c r="C6" s="12"/>
      <c r="D6" s="24">
        <f>(C6*(G6/100))</f>
        <v>0</v>
      </c>
      <c r="E6" s="23" t="e">
        <f>(C6/C30)*100</f>
        <v>#DIV/0!</v>
      </c>
      <c r="F6" s="23" t="e">
        <f>(D6/D30)*100</f>
        <v>#DIV/0!</v>
      </c>
      <c r="G6" s="14"/>
      <c r="H6" s="16"/>
      <c r="I6" s="16" t="e">
        <f>G6-B43</f>
        <v>#DIV/0!</v>
      </c>
      <c r="J6" s="16" t="e">
        <f t="shared" ref="J6:J29" si="0">(1.96*SQRT(G6*(100-G6)/C6))*-1</f>
        <v>#DIV/0!</v>
      </c>
      <c r="K6" s="48" t="e">
        <f t="shared" ref="K6:K30" si="1">F6/E6</f>
        <v>#DIV/0!</v>
      </c>
      <c r="L6" s="16" t="e">
        <f>(G6/G36)*100</f>
        <v>#DIV/0!</v>
      </c>
      <c r="M6" s="17" t="e">
        <f>IF((AND(I6&lt; J6, I6&lt;-1.99999)),ROUNDUP((((B43+J6)*D6)/G6)-D6,0),"N/A")</f>
        <v>#DIV/0!</v>
      </c>
      <c r="N6" s="17" t="e">
        <f>IF((AND(I6&lt; J6, I6&lt;-1.99999)),ROUNDUP((((B43)*D6) / G6) - D6,0), "N/A")</f>
        <v>#DIV/0!</v>
      </c>
    </row>
    <row r="7" spans="1:14">
      <c r="A7">
        <v>2</v>
      </c>
      <c r="B7" s="15"/>
      <c r="C7" s="12"/>
      <c r="D7" s="25">
        <f t="shared" ref="D7:D29" si="2">(C7*(G7/100))</f>
        <v>0</v>
      </c>
      <c r="E7" s="23" t="e">
        <f>(C7/C30) * 100</f>
        <v>#DIV/0!</v>
      </c>
      <c r="F7" s="23" t="e">
        <f>(D7/D30)*100</f>
        <v>#DIV/0!</v>
      </c>
      <c r="G7" s="14"/>
      <c r="H7" s="16"/>
      <c r="I7" s="16" t="e">
        <f>G7-C43</f>
        <v>#DIV/0!</v>
      </c>
      <c r="J7" s="16" t="e">
        <f t="shared" si="0"/>
        <v>#DIV/0!</v>
      </c>
      <c r="K7" s="48" t="e">
        <f t="shared" si="1"/>
        <v>#DIV/0!</v>
      </c>
      <c r="L7" s="16" t="e">
        <f>(G7/G36)*100</f>
        <v>#DIV/0!</v>
      </c>
      <c r="M7" s="17" t="e">
        <f>IF((AND(I7&lt; J7, I7&lt;-1.99999)),ROUNDUP((((C43+J7)*D7) / G7) - D7,0), "N/A")</f>
        <v>#DIV/0!</v>
      </c>
      <c r="N7" s="17" t="e">
        <f>IF((AND(I7&lt; J7, I7&lt;-1.99999)),ROUNDUP((((C43)*D7) / G7) - D7,0), "N/A")</f>
        <v>#DIV/0!</v>
      </c>
    </row>
    <row r="8" spans="1:14">
      <c r="A8">
        <v>3</v>
      </c>
      <c r="B8" s="15"/>
      <c r="C8" s="12"/>
      <c r="D8" s="24">
        <f t="shared" si="2"/>
        <v>0</v>
      </c>
      <c r="E8" s="23" t="e">
        <f>(C8/C30) *100</f>
        <v>#DIV/0!</v>
      </c>
      <c r="F8" s="23" t="e">
        <f>(D8/D30)*100</f>
        <v>#DIV/0!</v>
      </c>
      <c r="G8" s="14"/>
      <c r="H8" s="16"/>
      <c r="I8" s="16" t="e">
        <f>G8-D43</f>
        <v>#DIV/0!</v>
      </c>
      <c r="J8" s="16" t="e">
        <f t="shared" si="0"/>
        <v>#DIV/0!</v>
      </c>
      <c r="K8" s="48" t="e">
        <f t="shared" si="1"/>
        <v>#DIV/0!</v>
      </c>
      <c r="L8" s="16" t="e">
        <f>(G8/G36)*100</f>
        <v>#DIV/0!</v>
      </c>
      <c r="M8" s="17" t="e">
        <f>IF((AND(I8&lt; J8, I8&lt;-1.99999)),ROUNDUP((((D43+J8)*D8) / G8) - D8,0), "N/A")</f>
        <v>#DIV/0!</v>
      </c>
      <c r="N8" s="17" t="e">
        <f>IF((AND(I8&lt; J8, I8&lt;-1.99999)),ROUNDUP((((D43)*D8) / G8) - D8,0), "N/A")</f>
        <v>#DIV/0!</v>
      </c>
    </row>
    <row r="9" spans="1:14">
      <c r="A9">
        <v>4</v>
      </c>
      <c r="B9" s="15"/>
      <c r="C9" s="12"/>
      <c r="D9" s="24">
        <f t="shared" si="2"/>
        <v>0</v>
      </c>
      <c r="E9" s="23" t="e">
        <f>(C9/C30)*100</f>
        <v>#DIV/0!</v>
      </c>
      <c r="F9" s="23" t="e">
        <f>(D9/D30)*100</f>
        <v>#DIV/0!</v>
      </c>
      <c r="G9" s="14"/>
      <c r="H9" s="16"/>
      <c r="I9" s="16" t="e">
        <f>G9-E43</f>
        <v>#DIV/0!</v>
      </c>
      <c r="J9" s="16" t="e">
        <f t="shared" si="0"/>
        <v>#DIV/0!</v>
      </c>
      <c r="K9" s="48" t="e">
        <f t="shared" si="1"/>
        <v>#DIV/0!</v>
      </c>
      <c r="L9" s="16" t="e">
        <f>(G9/G36)*100</f>
        <v>#DIV/0!</v>
      </c>
      <c r="M9" s="17" t="e">
        <f>IF((AND(I9&lt; J9, I9&lt;-1.99999)),ROUNDUP((((E43+J9)*D9) / G9) - D9,0), "N/A")</f>
        <v>#DIV/0!</v>
      </c>
      <c r="N9" s="17" t="e">
        <f>IF((AND(I9&lt; J9, I9&lt;-1.99999)),ROUNDUP((((E43)*D9) / G9) - D9,0), "N/A")</f>
        <v>#DIV/0!</v>
      </c>
    </row>
    <row r="10" spans="1:14">
      <c r="A10">
        <v>5</v>
      </c>
      <c r="B10" s="15"/>
      <c r="C10" s="12"/>
      <c r="D10" s="24">
        <f t="shared" si="2"/>
        <v>0</v>
      </c>
      <c r="E10" s="23" t="e">
        <f>(C10/C30)*100</f>
        <v>#DIV/0!</v>
      </c>
      <c r="F10" s="23" t="e">
        <f>(D10/D30)*100</f>
        <v>#DIV/0!</v>
      </c>
      <c r="G10" s="14"/>
      <c r="H10" s="16"/>
      <c r="I10" s="16" t="e">
        <f>G10-F43</f>
        <v>#DIV/0!</v>
      </c>
      <c r="J10" s="16" t="e">
        <f t="shared" si="0"/>
        <v>#DIV/0!</v>
      </c>
      <c r="K10" s="48" t="e">
        <f t="shared" si="1"/>
        <v>#DIV/0!</v>
      </c>
      <c r="L10" s="16" t="e">
        <f>(G10/G36)*100</f>
        <v>#DIV/0!</v>
      </c>
      <c r="M10" s="17" t="e">
        <f>IF((AND(I10&lt; J10, I10&lt;-1.99999)),ROUNDUP((((F43+J10)*D10) / G10) - D10,0), "N/A")</f>
        <v>#DIV/0!</v>
      </c>
      <c r="N10" s="17" t="e">
        <f>IF((AND(I10&lt; J10, I10&lt;-1.99999)),ROUNDUP((((F43)*D10) / G10) - D10,0), "N/A")</f>
        <v>#DIV/0!</v>
      </c>
    </row>
    <row r="11" spans="1:14">
      <c r="A11">
        <v>6</v>
      </c>
      <c r="B11" s="15"/>
      <c r="C11" s="12"/>
      <c r="D11" s="25">
        <f t="shared" si="2"/>
        <v>0</v>
      </c>
      <c r="E11" s="23" t="e">
        <f>(C11/C30)*100</f>
        <v>#DIV/0!</v>
      </c>
      <c r="F11" s="23" t="e">
        <f>(D11/D30)*100</f>
        <v>#DIV/0!</v>
      </c>
      <c r="G11" s="14"/>
      <c r="H11" s="16"/>
      <c r="I11" s="16" t="e">
        <f>G11-G43</f>
        <v>#DIV/0!</v>
      </c>
      <c r="J11" s="16" t="e">
        <f t="shared" si="0"/>
        <v>#DIV/0!</v>
      </c>
      <c r="K11" s="48" t="e">
        <f t="shared" si="1"/>
        <v>#DIV/0!</v>
      </c>
      <c r="L11" s="16" t="e">
        <f>(G11/G36)*100</f>
        <v>#DIV/0!</v>
      </c>
      <c r="M11" s="17" t="e">
        <f>IF((AND(I11&lt; J11, I11&lt;-1.99999)),ROUNDUP((((G43+J11)*D11) / G11) - D11,0), "N/A")</f>
        <v>#DIV/0!</v>
      </c>
      <c r="N11" s="17" t="e">
        <f>IF((AND(I11&lt; J11, I11&lt;-1.99999)),ROUNDUP((((G43)*D11) / G11) - D11,0), "N/A")</f>
        <v>#DIV/0!</v>
      </c>
    </row>
    <row r="12" spans="1:14">
      <c r="A12">
        <v>7</v>
      </c>
      <c r="B12" s="15"/>
      <c r="C12" s="12"/>
      <c r="D12" s="24">
        <f t="shared" si="2"/>
        <v>0</v>
      </c>
      <c r="E12" s="23" t="e">
        <f>(C12/C30)*100</f>
        <v>#DIV/0!</v>
      </c>
      <c r="F12" s="23" t="e">
        <f>(D12/D30)*100</f>
        <v>#DIV/0!</v>
      </c>
      <c r="G12" s="14"/>
      <c r="H12" s="16"/>
      <c r="I12" s="16" t="e">
        <f>G12-H43</f>
        <v>#DIV/0!</v>
      </c>
      <c r="J12" s="16" t="e">
        <f t="shared" si="0"/>
        <v>#DIV/0!</v>
      </c>
      <c r="K12" s="48" t="e">
        <f t="shared" si="1"/>
        <v>#DIV/0!</v>
      </c>
      <c r="L12" s="16" t="e">
        <f>(G12/G36)*100</f>
        <v>#DIV/0!</v>
      </c>
      <c r="M12" s="17" t="e">
        <f>IF((AND(I12&lt; J12, I12&lt;-1.99999)),ROUNDUP((((H43+J12)*D12) / G12) - D12,0), "N/A")</f>
        <v>#DIV/0!</v>
      </c>
      <c r="N12" s="17" t="e">
        <f>IF((AND(I12&lt; J12, I12&lt;-1.99999)),ROUNDUP((((H43)*D12) / G12) - D12,0), "N/A")</f>
        <v>#DIV/0!</v>
      </c>
    </row>
    <row r="13" spans="1:14">
      <c r="A13">
        <v>8</v>
      </c>
      <c r="B13" s="15"/>
      <c r="C13" s="12"/>
      <c r="D13" s="24">
        <f t="shared" si="2"/>
        <v>0</v>
      </c>
      <c r="E13" s="23" t="e">
        <f>(C13/C30)*100</f>
        <v>#DIV/0!</v>
      </c>
      <c r="F13" s="23" t="e">
        <f>(D13/D30)*100</f>
        <v>#DIV/0!</v>
      </c>
      <c r="G13" s="14"/>
      <c r="H13" s="16"/>
      <c r="I13" s="16" t="e">
        <f>G13-I43</f>
        <v>#DIV/0!</v>
      </c>
      <c r="J13" s="16" t="e">
        <f t="shared" si="0"/>
        <v>#DIV/0!</v>
      </c>
      <c r="K13" s="48" t="e">
        <f t="shared" si="1"/>
        <v>#DIV/0!</v>
      </c>
      <c r="L13" s="16" t="e">
        <f>(G13/G36)*100</f>
        <v>#DIV/0!</v>
      </c>
      <c r="M13" s="17" t="e">
        <f>IF((AND(I13&lt; J13, I13&lt;-1.99999)),ROUNDUP((((I43+J13)*D13) / G13) - D13,0), "N/A")</f>
        <v>#DIV/0!</v>
      </c>
      <c r="N13" s="17" t="e">
        <f>IF((AND(I13&lt; J13, I13&lt;-1.99999)),ROUNDUP((((I43)*D13) / G13) - D13,0), "N/A")</f>
        <v>#DIV/0!</v>
      </c>
    </row>
    <row r="14" spans="1:14">
      <c r="A14">
        <v>9</v>
      </c>
      <c r="B14" s="15"/>
      <c r="C14" s="12"/>
      <c r="D14" s="24">
        <f t="shared" si="2"/>
        <v>0</v>
      </c>
      <c r="E14" s="23" t="e">
        <f>(C14/C30)*100</f>
        <v>#DIV/0!</v>
      </c>
      <c r="F14" s="23" t="e">
        <f>(D14/D30)*100</f>
        <v>#DIV/0!</v>
      </c>
      <c r="G14" s="14"/>
      <c r="H14" s="16"/>
      <c r="I14" s="16" t="e">
        <f>G14-B46</f>
        <v>#DIV/0!</v>
      </c>
      <c r="J14" s="16" t="e">
        <f t="shared" si="0"/>
        <v>#DIV/0!</v>
      </c>
      <c r="K14" s="48" t="e">
        <f t="shared" si="1"/>
        <v>#DIV/0!</v>
      </c>
      <c r="L14" s="16" t="e">
        <f>(G14/G36)*100</f>
        <v>#DIV/0!</v>
      </c>
      <c r="M14" s="17" t="e">
        <f>IF((AND(I14&lt; J14, I14&lt;-1.99999)),ROUNDUP((((B46+J14)*D14) / G14) - D14,0), "N/A")</f>
        <v>#DIV/0!</v>
      </c>
      <c r="N14" s="17" t="e">
        <f>IF((AND(I14&lt; J14, I14&lt;-1.99999)),ROUNDUP((((B46)*D14) / G14) - D14,0), "N/A")</f>
        <v>#DIV/0!</v>
      </c>
    </row>
    <row r="15" spans="1:14">
      <c r="A15">
        <v>10</v>
      </c>
      <c r="B15" s="15"/>
      <c r="C15" s="12"/>
      <c r="D15" s="24">
        <f t="shared" si="2"/>
        <v>0</v>
      </c>
      <c r="E15" s="23" t="e">
        <f>(C15/C30)*100</f>
        <v>#DIV/0!</v>
      </c>
      <c r="F15" s="23" t="e">
        <f>(D15/D30)*100</f>
        <v>#DIV/0!</v>
      </c>
      <c r="G15" s="14"/>
      <c r="H15" s="16"/>
      <c r="I15" s="16" t="e">
        <f>G15-C46</f>
        <v>#DIV/0!</v>
      </c>
      <c r="J15" s="16" t="e">
        <f t="shared" si="0"/>
        <v>#DIV/0!</v>
      </c>
      <c r="K15" s="48" t="e">
        <f t="shared" si="1"/>
        <v>#DIV/0!</v>
      </c>
      <c r="L15" s="16" t="e">
        <f>(G15/G36)*100</f>
        <v>#DIV/0!</v>
      </c>
      <c r="M15" s="17" t="e">
        <f>IF((AND(I15&lt; J15, I15&lt;-1.99999)),ROUNDUP((((C46+J15)*D15) / G15) - D15,0), "N/A")</f>
        <v>#DIV/0!</v>
      </c>
      <c r="N15" s="17" t="e">
        <f>IF((AND(I15&lt; J15, I15&lt;-1.99999)),ROUNDUP((((C46)*D15) / G15) - D15,0), "N/A")</f>
        <v>#DIV/0!</v>
      </c>
    </row>
    <row r="16" spans="1:14">
      <c r="A16">
        <v>11</v>
      </c>
      <c r="B16" s="15"/>
      <c r="C16" s="12"/>
      <c r="D16" s="24">
        <f t="shared" si="2"/>
        <v>0</v>
      </c>
      <c r="E16" s="23" t="e">
        <f>(C16/C30)*100</f>
        <v>#DIV/0!</v>
      </c>
      <c r="F16" s="23" t="e">
        <f>(D16/D30)*100</f>
        <v>#DIV/0!</v>
      </c>
      <c r="G16" s="14"/>
      <c r="H16" s="16"/>
      <c r="I16" s="16" t="e">
        <f>G16-D46</f>
        <v>#DIV/0!</v>
      </c>
      <c r="J16" s="16" t="e">
        <f t="shared" si="0"/>
        <v>#DIV/0!</v>
      </c>
      <c r="K16" s="48" t="e">
        <f t="shared" si="1"/>
        <v>#DIV/0!</v>
      </c>
      <c r="L16" s="16" t="e">
        <f>(G16/G36)*100</f>
        <v>#DIV/0!</v>
      </c>
      <c r="M16" s="17" t="e">
        <f>IF((AND(I16&lt; J16, I16&lt;-1.99999)),ROUNDUP((((D46+J16)*D16) / G16) - D16,0), "N/A")</f>
        <v>#DIV/0!</v>
      </c>
      <c r="N16" s="17" t="e">
        <f>IF((AND(I16&lt; J16, I16&lt;-1.99999)),ROUNDUP((((D46)*D16) / G16) - D16,0), "N/A")</f>
        <v>#DIV/0!</v>
      </c>
    </row>
    <row r="17" spans="1:14">
      <c r="A17">
        <v>12</v>
      </c>
      <c r="B17" s="15"/>
      <c r="C17" s="12"/>
      <c r="D17" s="24">
        <f t="shared" si="2"/>
        <v>0</v>
      </c>
      <c r="E17" s="23" t="e">
        <f>(C17/C30)*100</f>
        <v>#DIV/0!</v>
      </c>
      <c r="F17" s="23" t="e">
        <f>(D17/D30)*100</f>
        <v>#DIV/0!</v>
      </c>
      <c r="G17" s="14"/>
      <c r="H17" s="16"/>
      <c r="I17" s="16" t="e">
        <f>G17-E46</f>
        <v>#DIV/0!</v>
      </c>
      <c r="J17" s="16" t="e">
        <f t="shared" si="0"/>
        <v>#DIV/0!</v>
      </c>
      <c r="K17" s="48" t="e">
        <f t="shared" si="1"/>
        <v>#DIV/0!</v>
      </c>
      <c r="L17" s="16" t="e">
        <f>(G17/G36)*100</f>
        <v>#DIV/0!</v>
      </c>
      <c r="M17" s="17" t="e">
        <f>IF((AND(I17&lt; J17, I17&lt;-1.99999)),ROUNDUP((((E46+J17)*D17) / G17) - D17,0), "N/A")</f>
        <v>#DIV/0!</v>
      </c>
      <c r="N17" s="17" t="e">
        <f>IF((AND(I17&lt; J17, I17&lt;-1.99999)),ROUNDUP((((E46)*D17) / G17) - D17,0), "N/A")</f>
        <v>#DIV/0!</v>
      </c>
    </row>
    <row r="18" spans="1:14">
      <c r="A18">
        <v>13</v>
      </c>
      <c r="B18" s="15"/>
      <c r="C18" s="12"/>
      <c r="D18" s="24">
        <f t="shared" si="2"/>
        <v>0</v>
      </c>
      <c r="E18" s="23" t="e">
        <f>(C18/C30)*100</f>
        <v>#DIV/0!</v>
      </c>
      <c r="F18" s="23" t="e">
        <f>(D18/D30)*100</f>
        <v>#DIV/0!</v>
      </c>
      <c r="G18" s="14"/>
      <c r="H18" s="16"/>
      <c r="I18" s="16" t="e">
        <f>G18-F46</f>
        <v>#DIV/0!</v>
      </c>
      <c r="J18" s="16" t="e">
        <f t="shared" si="0"/>
        <v>#DIV/0!</v>
      </c>
      <c r="K18" s="48" t="e">
        <f t="shared" si="1"/>
        <v>#DIV/0!</v>
      </c>
      <c r="L18" s="16" t="e">
        <f>(G18/G36)*100</f>
        <v>#DIV/0!</v>
      </c>
      <c r="M18" s="17" t="e">
        <f>IF((AND(I18&lt; J18, I18&lt;-1.99999)),ROUNDUP((((F46+J18)*D18) / G18) - D18,0), "N/A")</f>
        <v>#DIV/0!</v>
      </c>
      <c r="N18" s="17" t="e">
        <f>IF((AND(I18&lt; J18, I18&lt;-1.99999)),ROUNDUP((((F46)*D18) / G18) - D18,0), "N/A")</f>
        <v>#DIV/0!</v>
      </c>
    </row>
    <row r="19" spans="1:14">
      <c r="A19">
        <v>14</v>
      </c>
      <c r="B19" s="15"/>
      <c r="C19" s="12"/>
      <c r="D19" s="24">
        <f t="shared" si="2"/>
        <v>0</v>
      </c>
      <c r="E19" s="23" t="e">
        <f>(C19/C30)*100</f>
        <v>#DIV/0!</v>
      </c>
      <c r="F19" s="23" t="e">
        <f>(D19/D30)*100</f>
        <v>#DIV/0!</v>
      </c>
      <c r="G19" s="14"/>
      <c r="H19" s="16"/>
      <c r="I19" s="16" t="e">
        <f>G19-G46</f>
        <v>#DIV/0!</v>
      </c>
      <c r="J19" s="16" t="e">
        <f t="shared" si="0"/>
        <v>#DIV/0!</v>
      </c>
      <c r="K19" s="48" t="e">
        <f t="shared" si="1"/>
        <v>#DIV/0!</v>
      </c>
      <c r="L19" s="16" t="e">
        <f>(G19/G36)*100</f>
        <v>#DIV/0!</v>
      </c>
      <c r="M19" s="17" t="e">
        <f>IF((AND(I19&lt; J19, I19&lt;-1.99999)),ROUNDUP((((G46+J19)*D19) / G19) - D19,0), "N/A")</f>
        <v>#DIV/0!</v>
      </c>
      <c r="N19" s="17" t="e">
        <f>IF((AND(I19&lt; J19, I19&lt;-1.99999)),ROUNDUP((((G46)*D19) / G19) - D19,0), "N/A")</f>
        <v>#DIV/0!</v>
      </c>
    </row>
    <row r="20" spans="1:14">
      <c r="A20">
        <v>15</v>
      </c>
      <c r="B20" s="15"/>
      <c r="C20" s="12"/>
      <c r="D20" s="24">
        <f t="shared" si="2"/>
        <v>0</v>
      </c>
      <c r="E20" s="23" t="e">
        <f>(C20/C30)*100</f>
        <v>#DIV/0!</v>
      </c>
      <c r="F20" s="23" t="e">
        <f>(D20/D30)*100</f>
        <v>#DIV/0!</v>
      </c>
      <c r="G20" s="14"/>
      <c r="H20" s="16"/>
      <c r="I20" s="16" t="e">
        <f>G20-H46</f>
        <v>#DIV/0!</v>
      </c>
      <c r="J20" s="16" t="e">
        <f t="shared" si="0"/>
        <v>#DIV/0!</v>
      </c>
      <c r="K20" s="48" t="e">
        <f t="shared" si="1"/>
        <v>#DIV/0!</v>
      </c>
      <c r="L20" s="16" t="e">
        <f>(G20/G36)*100</f>
        <v>#DIV/0!</v>
      </c>
      <c r="M20" s="17" t="e">
        <f>IF((AND(I20&lt; J20, I20&lt;-1.99999)),ROUNDUP((((H46+J20)*D20) / G20) - D20,0), "N/A")</f>
        <v>#DIV/0!</v>
      </c>
      <c r="N20" s="17" t="e">
        <f>IF((AND(I20&lt; J20, I20&lt;-1.99999)),ROUNDUP((((H46)*D20) / G20) - D20,0), "N/A")</f>
        <v>#DIV/0!</v>
      </c>
    </row>
    <row r="21" spans="1:14">
      <c r="A21">
        <v>16</v>
      </c>
      <c r="B21" s="15"/>
      <c r="C21" s="12"/>
      <c r="D21" s="24">
        <f t="shared" si="2"/>
        <v>0</v>
      </c>
      <c r="E21" s="23" t="e">
        <f>(C21/C30)*100</f>
        <v>#DIV/0!</v>
      </c>
      <c r="F21" s="23" t="e">
        <f>(D21/D30)*100</f>
        <v>#DIV/0!</v>
      </c>
      <c r="G21" s="14"/>
      <c r="H21" s="16"/>
      <c r="I21" s="16" t="e">
        <f>G21-I46</f>
        <v>#DIV/0!</v>
      </c>
      <c r="J21" s="16" t="e">
        <f t="shared" si="0"/>
        <v>#DIV/0!</v>
      </c>
      <c r="K21" s="48" t="e">
        <f t="shared" si="1"/>
        <v>#DIV/0!</v>
      </c>
      <c r="L21" s="16" t="e">
        <f>(G21/G36)*100</f>
        <v>#DIV/0!</v>
      </c>
      <c r="M21" s="17" t="e">
        <f>IF((AND(I21&lt; J21, I21&lt;-1.99999)),ROUNDUP((((I46+J21)*D21) / G21) - D21,0), "N/A")</f>
        <v>#DIV/0!</v>
      </c>
      <c r="N21" s="17" t="e">
        <f>IF((AND(I21&lt; J21, I21&lt;-1.99999)),ROUNDUP((((I46)*D21) / G21) - D21,0), "N/A")</f>
        <v>#DIV/0!</v>
      </c>
    </row>
    <row r="22" spans="1:14">
      <c r="A22">
        <v>17</v>
      </c>
      <c r="B22" s="15"/>
      <c r="C22" s="12"/>
      <c r="D22" s="24">
        <f t="shared" si="2"/>
        <v>0</v>
      </c>
      <c r="E22" s="23" t="e">
        <f>(C22/C30)*100</f>
        <v>#DIV/0!</v>
      </c>
      <c r="F22" s="23" t="e">
        <f>(D22/D30)*100</f>
        <v>#DIV/0!</v>
      </c>
      <c r="G22" s="14"/>
      <c r="H22" s="16"/>
      <c r="I22" s="16" t="e">
        <f>G22-B49</f>
        <v>#DIV/0!</v>
      </c>
      <c r="J22" s="16" t="e">
        <f t="shared" si="0"/>
        <v>#DIV/0!</v>
      </c>
      <c r="K22" s="48" t="e">
        <f t="shared" si="1"/>
        <v>#DIV/0!</v>
      </c>
      <c r="L22" s="16" t="e">
        <f>(G22/G36)*100</f>
        <v>#DIV/0!</v>
      </c>
      <c r="M22" s="17" t="e">
        <f>IF((AND(I22&lt; J22, I22&lt;-1.99999)),ROUNDUP((((B49+J22)*D22) / G22) - D22,0), "N/A")</f>
        <v>#DIV/0!</v>
      </c>
      <c r="N22" s="17" t="e">
        <f>IF((AND(I22&lt; J22, I22&lt;-1.99999)),ROUNDUP((((B49)*D22) / G22) - D22,0), "N/A")</f>
        <v>#DIV/0!</v>
      </c>
    </row>
    <row r="23" spans="1:14">
      <c r="A23">
        <v>18</v>
      </c>
      <c r="B23" s="15"/>
      <c r="C23" s="12"/>
      <c r="D23" s="24">
        <f t="shared" si="2"/>
        <v>0</v>
      </c>
      <c r="E23" s="23" t="e">
        <f>(C23/C30)*100</f>
        <v>#DIV/0!</v>
      </c>
      <c r="F23" s="23" t="e">
        <f>(D23/D30)*100</f>
        <v>#DIV/0!</v>
      </c>
      <c r="G23" s="14"/>
      <c r="H23" s="16"/>
      <c r="I23" s="16" t="e">
        <f>G23-C49</f>
        <v>#DIV/0!</v>
      </c>
      <c r="J23" s="16" t="e">
        <f t="shared" si="0"/>
        <v>#DIV/0!</v>
      </c>
      <c r="K23" s="48" t="e">
        <f t="shared" si="1"/>
        <v>#DIV/0!</v>
      </c>
      <c r="L23" s="16" t="e">
        <f>(G23/G36)*100</f>
        <v>#DIV/0!</v>
      </c>
      <c r="M23" s="17" t="e">
        <f>IF((AND(I23&lt; J23, I23&lt;-1.99999)),ROUNDUP((((C49+J23)*D23) / G23) - D23,0), "N/A")</f>
        <v>#DIV/0!</v>
      </c>
      <c r="N23" s="17" t="e">
        <f>IF((AND(I23&lt; J23, I23&lt;-1.99999)),ROUNDUP((((C49)*D23) / G23) - D23,0), "N/A")</f>
        <v>#DIV/0!</v>
      </c>
    </row>
    <row r="24" spans="1:14">
      <c r="A24">
        <v>19</v>
      </c>
      <c r="B24" s="15"/>
      <c r="C24" s="12"/>
      <c r="D24" s="24">
        <f t="shared" si="2"/>
        <v>0</v>
      </c>
      <c r="E24" s="23" t="e">
        <f>(C24/C30)*100</f>
        <v>#DIV/0!</v>
      </c>
      <c r="F24" s="23" t="e">
        <f>(D24/D30)*100</f>
        <v>#DIV/0!</v>
      </c>
      <c r="G24" s="14"/>
      <c r="H24" s="16"/>
      <c r="I24" s="16" t="e">
        <f>G24-D49</f>
        <v>#DIV/0!</v>
      </c>
      <c r="J24" s="16" t="e">
        <f t="shared" si="0"/>
        <v>#DIV/0!</v>
      </c>
      <c r="K24" s="48" t="e">
        <f t="shared" si="1"/>
        <v>#DIV/0!</v>
      </c>
      <c r="L24" s="16" t="e">
        <f>(G24/G36)*100</f>
        <v>#DIV/0!</v>
      </c>
      <c r="M24" s="17" t="e">
        <f>IF((AND(I24&lt; J24, I24&lt;-1.99999)),ROUNDUP((((D49+J24)*D24) / G24) - D24,0), "N/A")</f>
        <v>#DIV/0!</v>
      </c>
      <c r="N24" s="17" t="e">
        <f>IF((AND(I24&lt; J24, I24&lt;-1.99999)),ROUNDUP((((D49)*D24) / G24) - D24,0), "N/A")</f>
        <v>#DIV/0!</v>
      </c>
    </row>
    <row r="25" spans="1:14">
      <c r="A25">
        <v>20</v>
      </c>
      <c r="B25" s="15"/>
      <c r="C25" s="12"/>
      <c r="D25" s="24">
        <f t="shared" si="2"/>
        <v>0</v>
      </c>
      <c r="E25" s="23" t="e">
        <f>(C25/C30)*100</f>
        <v>#DIV/0!</v>
      </c>
      <c r="F25" s="23" t="e">
        <f>(D25/D30)*100</f>
        <v>#DIV/0!</v>
      </c>
      <c r="G25" s="14"/>
      <c r="H25" s="16"/>
      <c r="I25" s="16" t="e">
        <f>G25-E49</f>
        <v>#DIV/0!</v>
      </c>
      <c r="J25" s="16" t="e">
        <f t="shared" si="0"/>
        <v>#DIV/0!</v>
      </c>
      <c r="K25" s="48" t="e">
        <f t="shared" si="1"/>
        <v>#DIV/0!</v>
      </c>
      <c r="L25" s="16" t="e">
        <f>(G25/G36)*100</f>
        <v>#DIV/0!</v>
      </c>
      <c r="M25" s="17" t="e">
        <f>IF((AND(I25&lt; J25, I25&lt;-1.99999)),ROUNDUP((((E49+J25)*D25) / G25) - D25,0), "N/A")</f>
        <v>#DIV/0!</v>
      </c>
      <c r="N25" s="17" t="e">
        <f>IF((AND(I25&lt; J25, I25&lt;-1.99999)),ROUNDUP((((E49)*D25) / G25) - D25,0), "N/A")</f>
        <v>#DIV/0!</v>
      </c>
    </row>
    <row r="26" spans="1:14">
      <c r="A26">
        <v>21</v>
      </c>
      <c r="B26" s="15"/>
      <c r="C26" s="12"/>
      <c r="D26" s="24">
        <f t="shared" si="2"/>
        <v>0</v>
      </c>
      <c r="E26" s="23" t="e">
        <f>(C26/C30)*100</f>
        <v>#DIV/0!</v>
      </c>
      <c r="F26" s="23" t="e">
        <f>(D26/D30)*100</f>
        <v>#DIV/0!</v>
      </c>
      <c r="G26" s="14"/>
      <c r="H26" s="16"/>
      <c r="I26" s="16" t="e">
        <f>G26-F49</f>
        <v>#DIV/0!</v>
      </c>
      <c r="J26" s="16" t="e">
        <f t="shared" si="0"/>
        <v>#DIV/0!</v>
      </c>
      <c r="K26" s="48" t="e">
        <f t="shared" si="1"/>
        <v>#DIV/0!</v>
      </c>
      <c r="L26" s="16" t="e">
        <f>(G26/G36)*100</f>
        <v>#DIV/0!</v>
      </c>
      <c r="M26" s="17" t="e">
        <f>IF((AND(I26&lt; J26, I26&lt;-1.99999)),ROUNDUP((((F49+J26)*D26) / G26) - D26,0), "N/A")</f>
        <v>#DIV/0!</v>
      </c>
      <c r="N26" s="17" t="e">
        <f>IF((AND(I26&lt; J26, I26&lt;-1.99999)),ROUNDUP((((F49)*D26) / G26) - D26,0), "N/A")</f>
        <v>#DIV/0!</v>
      </c>
    </row>
    <row r="27" spans="1:14">
      <c r="A27">
        <v>22</v>
      </c>
      <c r="B27" s="15"/>
      <c r="C27" s="12"/>
      <c r="D27" s="24">
        <f t="shared" si="2"/>
        <v>0</v>
      </c>
      <c r="E27" s="23" t="e">
        <f>(C27/C30)*100</f>
        <v>#DIV/0!</v>
      </c>
      <c r="F27" s="23" t="e">
        <f>(D27/D30)*100</f>
        <v>#DIV/0!</v>
      </c>
      <c r="G27" s="14"/>
      <c r="H27" s="16"/>
      <c r="I27" s="16" t="e">
        <f>G27-G49</f>
        <v>#DIV/0!</v>
      </c>
      <c r="J27" s="16" t="e">
        <f t="shared" si="0"/>
        <v>#DIV/0!</v>
      </c>
      <c r="K27" s="48" t="e">
        <f t="shared" si="1"/>
        <v>#DIV/0!</v>
      </c>
      <c r="L27" s="16" t="e">
        <f>(G27/G36)*100</f>
        <v>#DIV/0!</v>
      </c>
      <c r="M27" s="17" t="e">
        <f>IF((AND(I27&lt; J27, I27&lt;-1.99999)),ROUNDUP((((G49+J27)*D27) / G27) - D27,0), "N/A")</f>
        <v>#DIV/0!</v>
      </c>
      <c r="N27" s="17" t="e">
        <f>IF((AND(I27&lt; J27, I27&lt;-1.99999)),ROUNDUP((((G49)*D27) / G27) - D27,0), "N/A")</f>
        <v>#DIV/0!</v>
      </c>
    </row>
    <row r="28" spans="1:14">
      <c r="A28">
        <v>23</v>
      </c>
      <c r="B28" s="15"/>
      <c r="C28" s="12"/>
      <c r="D28" s="24">
        <f t="shared" si="2"/>
        <v>0</v>
      </c>
      <c r="E28" s="23" t="e">
        <f>(C28/C30)*100</f>
        <v>#DIV/0!</v>
      </c>
      <c r="F28" s="23" t="e">
        <f>(D28/D30)*100</f>
        <v>#DIV/0!</v>
      </c>
      <c r="G28" s="14"/>
      <c r="H28" s="16"/>
      <c r="I28" s="16" t="e">
        <f>G28-H49</f>
        <v>#DIV/0!</v>
      </c>
      <c r="J28" s="16" t="e">
        <f t="shared" si="0"/>
        <v>#DIV/0!</v>
      </c>
      <c r="K28" s="48" t="e">
        <f t="shared" si="1"/>
        <v>#DIV/0!</v>
      </c>
      <c r="L28" s="16" t="e">
        <f>(G28/G36)*100</f>
        <v>#DIV/0!</v>
      </c>
      <c r="M28" s="17" t="e">
        <f>IF((AND(I28&lt; J28, I28&lt;-1.99999)),ROUNDUP((((H49+J28)*D28) / G28) - D28,0), "N/A")</f>
        <v>#DIV/0!</v>
      </c>
      <c r="N28" s="17" t="e">
        <f>IF((AND(I28&lt; J28, I28&lt;-1.99999)),ROUNDUP((((H49)*D28) / G28) - D28,0), "N/A")</f>
        <v>#DIV/0!</v>
      </c>
    </row>
    <row r="29" spans="1:14">
      <c r="A29">
        <v>24</v>
      </c>
      <c r="B29" s="15"/>
      <c r="C29" s="12"/>
      <c r="D29" s="24">
        <f t="shared" si="2"/>
        <v>0</v>
      </c>
      <c r="E29" s="23" t="e">
        <f>(C29/C30)*100</f>
        <v>#DIV/0!</v>
      </c>
      <c r="F29" s="23" t="e">
        <f>(D29/D30)*100</f>
        <v>#DIV/0!</v>
      </c>
      <c r="G29" s="14"/>
      <c r="H29" s="16"/>
      <c r="I29" s="16" t="e">
        <f>G29-I49</f>
        <v>#DIV/0!</v>
      </c>
      <c r="J29" s="16" t="e">
        <f t="shared" si="0"/>
        <v>#DIV/0!</v>
      </c>
      <c r="K29" s="48" t="e">
        <f>F29/E29</f>
        <v>#DIV/0!</v>
      </c>
      <c r="L29" s="16" t="e">
        <f>(G29/G36)*100</f>
        <v>#DIV/0!</v>
      </c>
      <c r="M29" s="17" t="e">
        <f>IF((AND(I29&lt; J29, I29&lt;-1.99999)),ROUNDUP((((I49+J29)*D29) / G29) - D29,0), "N/A")</f>
        <v>#DIV/0!</v>
      </c>
      <c r="N29" s="17" t="e">
        <f>IF((AND(I29&lt; J29, I29&lt;-1.99999)),ROUNDUP((((I49)*D29) / G29) - D29,0), "N/A")</f>
        <v>#DIV/0!</v>
      </c>
    </row>
    <row r="30" spans="1:14">
      <c r="A30" s="1" t="s">
        <v>3</v>
      </c>
      <c r="C30" s="18">
        <f>SUM(C6:C29)</f>
        <v>0</v>
      </c>
      <c r="D30" s="18">
        <f>SUM(D6:D29)</f>
        <v>0</v>
      </c>
      <c r="E30" s="15">
        <v>100</v>
      </c>
      <c r="F30" s="15">
        <v>100</v>
      </c>
      <c r="G30" s="16" t="e">
        <f>(D30/C30)*100</f>
        <v>#DIV/0!</v>
      </c>
      <c r="K30" s="16">
        <f t="shared" si="1"/>
        <v>1</v>
      </c>
    </row>
    <row r="32" spans="1:14">
      <c r="G32" s="1" t="s">
        <v>55</v>
      </c>
    </row>
    <row r="33" spans="2:9">
      <c r="G33" s="22" t="e">
        <f>(D30/C30)*100</f>
        <v>#DIV/0!</v>
      </c>
    </row>
    <row r="35" spans="2:9">
      <c r="G35" s="1" t="s">
        <v>56</v>
      </c>
    </row>
    <row r="36" spans="2:9">
      <c r="G36" s="22">
        <f t="array" ref="G36">MAX(IF(ISERROR(G6:G29),"", G6:G29))</f>
        <v>0</v>
      </c>
    </row>
    <row r="42" spans="2:9">
      <c r="B42" t="s">
        <v>33</v>
      </c>
      <c r="C42" t="s">
        <v>34</v>
      </c>
      <c r="D42" t="s">
        <v>35</v>
      </c>
      <c r="E42" t="s">
        <v>36</v>
      </c>
      <c r="F42" t="s">
        <v>37</v>
      </c>
      <c r="G42" t="s">
        <v>38</v>
      </c>
      <c r="H42" t="s">
        <v>39</v>
      </c>
      <c r="I42" t="s">
        <v>40</v>
      </c>
    </row>
    <row r="43" spans="2:9">
      <c r="B43" t="e">
        <f>((D7+D8+D9+D10+D11+D12+D13+D14+D15+D16+D17+D18+D19+D20+D21+D22+D23+D24+D25+D26+D27+D28+D29)/(C7+C8+C9+C10+C11+C12+C13+C14+C15+C16+C17+C18+C19+C20+C21+C22+C23+C24+C25+C26+C27+C28+C29))*100</f>
        <v>#DIV/0!</v>
      </c>
      <c r="C43" t="e">
        <f>((D6+D8+D9+D10+D11+D12+D13+D14+D15+D16+D17+D18+D19+D20+D21+D22+D23+D24+D25+D26+D27+D28+D29)/(C6+C8+C9+C10+C11+C12+C13+C14+C15+C16+C17+C18+C19+C20+C21+C22+C23+C24+C25+C26+C27+C28+C29))*100</f>
        <v>#DIV/0!</v>
      </c>
      <c r="D43" t="e">
        <f>((D6+D7+D9+D10+D11+D12+D13+D14+D15+D16+D17+D18+D19+D20+D21+D22+D23+D24+D25+D26+D27+D28+D29)/(C6+C7+C9+C10+C11+C12+C13+C14+C15+C16+C17+C18+C19+C20+C21+C22+C23+C24+C25+C26+C27+C28+C29))*100</f>
        <v>#DIV/0!</v>
      </c>
      <c r="E43" t="e">
        <f>((D6+D7+D8+D10+D11+D12+D13+D14+D15+D16+D17+D18+D19+D20+D21+D22+D23+D24+D25+D26+D27+D28+D29)/(C6+C7+C8+C10+C11+C12+C13+C14+C15+C16+C17+C18+C19+C20+C21+C22+C23+C24+C25+C26+C27+C28+C29))*100</f>
        <v>#DIV/0!</v>
      </c>
      <c r="F43" t="e">
        <f>((D6+D7+D8+D9+D11+D12+D13+D14+D15+D16+D17+D18+D19+D20+D21+D22+D23+D24+D25+D26+D27+D28+D29)/(C6+C7+C8+C9+C11+C12+C13+C14+C15+C16+C17+C18+C19+C20+C21+C22+C23+C24+C25+C26+C27+C28+C29))*100</f>
        <v>#DIV/0!</v>
      </c>
      <c r="G43" t="e">
        <f>((D6+D7+D8+D9+D10+D12+D13+D14+D15+D16+D17+D18+D19+D20+D21+D22+D23+D24+D25+D26+D27+D28+D29)/(C6+C7+C8+C9+C10+C12+C13+C14+C15+C16+C17+C18+C19+C20+C21+C22+C23+C24+C25+C26+C27+C28+C29))*100</f>
        <v>#DIV/0!</v>
      </c>
      <c r="H43" t="e">
        <f>((D6+D7+D8+D9+D10+D11+D13+D14+D15+D16+D17+D18+D19+D20+D21+D22+D23+D24+D25+D26+D27+D28+D29)/(C6+C7+C8+C9+C10+C11+C13+C14+C15+C16+C17+C18+C19+C20+C21+C22+C23+C24+C25+C26+C27+C28+C29))*100</f>
        <v>#DIV/0!</v>
      </c>
      <c r="I43" t="e">
        <f>((D6+D7+D8+D9+D10+D11+D12+D14+D15+D16+D17+D18+D19+D20+D21+D22+D23+D24+D25+D26+D27+D28+D29)/(C6+C7+C8+C9+C10+C11+C12+C14+C15+C16+C17+C18+C19+C20+C21+C22+C23+C24+C25+C26+C27+C28+C29))*100</f>
        <v>#DIV/0!</v>
      </c>
    </row>
    <row r="45" spans="2:9">
      <c r="B45" t="s">
        <v>12</v>
      </c>
      <c r="C45" t="s">
        <v>13</v>
      </c>
      <c r="D45" t="s">
        <v>14</v>
      </c>
      <c r="E45" t="s">
        <v>15</v>
      </c>
      <c r="F45" t="s">
        <v>16</v>
      </c>
      <c r="G45" t="s">
        <v>17</v>
      </c>
      <c r="H45" t="s">
        <v>18</v>
      </c>
      <c r="I45" t="s">
        <v>19</v>
      </c>
    </row>
    <row r="46" spans="2:9">
      <c r="B46" t="e">
        <f>((D6+D7+D8+D9+D10+D11+D12+D13+D15+D16+D17+D18+D19+D20+D21+D22+D23+D24+D25+D26+D27+D28+D29)/(C6+C7+C8+C9+C10+C11+C12+C13+C15+C16+C17+C18+C19+C20+C21+C22+C23+C24+C25+C26+C27+C28+C29))*100</f>
        <v>#DIV/0!</v>
      </c>
      <c r="C46" t="e">
        <f>((D6+D7+D8+D9+D10+D11+D12+D13+D14+D16+D17+D18+D19+D20+D21+D22+D23+D24+D25+D26+D27+D28+D29)/(C6+C7+C8+C9+C10+C11+C12+C13+C14+C16+C17+C18+C19+C20+C21+C22+C23+C24+C25+C26+C27+C28+C29))*100</f>
        <v>#DIV/0!</v>
      </c>
      <c r="D46" t="e">
        <f>((D6+D7+D8+D9+D10+D11+D12+D13+D14+D15+D17+D18+D19+D20+D21+D22+D23+D24+D25+D26+D27+D28+D29)/(C6+C7+C8+C9+C10+C11+C12+C13+C14+C15+C17+C18+C19+C20+C21+C22+C23+C24+C25+C26+C27+C28+C29))*100</f>
        <v>#DIV/0!</v>
      </c>
      <c r="E46" t="e">
        <f>((D6+D7+D8+D9+D10+D11+D12+D13+D14+D15+D16+D18+D19+D20+D21+D22+D23+D24+D25+D26+D27+D28+D29)/(C6+C7+C8+C9+C10+C11+C12+C13+C14+C15+C16+C18+C19+C20+C21+C22+C23+C24+C25+C26+C27+C28+C29))*100</f>
        <v>#DIV/0!</v>
      </c>
      <c r="F46" t="e">
        <f>((D6+D7+D8+D9+D10+D11+D12+D13+D14+D15+D16+D17+D19+D20+D21+D22+D23+D24+D25+D26+D27+D28+D29)/(C6+C7+C8+C9+C10+C11+C12+C13+C14+C15+C16+C17+C19+C20+C21+C22+C23+C24+C25+C26+C27+C28+C29))*100</f>
        <v>#DIV/0!</v>
      </c>
      <c r="G46" t="e">
        <f>((D6+D7+D8+D9+D10+D11+D12+D13+D14+D15+D16+D17+D18+D20+D21+D22+D23+D24+D25+D26+D27+D28+D29)/(C6+C7+C8+C9+C10+C11+C12+C13+C14+C15+C16+C17+C18+C20+C21+C22+C23+C24+C25+C26+C27+C28+C29))*100</f>
        <v>#DIV/0!</v>
      </c>
      <c r="H46" t="e">
        <f>((D6+D7+D8+D9+D10+D11+D12+D13+D14+D15+D16+D17+D18+D19+D21+D22+D23+D24+D25+D26+D27+D28+D29)/(C6+C7+C8+C9+C10+C11+C12+C13+C14+C15+C16+C17+C18+C19+C21+C22+C23+C24+C25+C26+C27+C28+C29))*100</f>
        <v>#DIV/0!</v>
      </c>
      <c r="I46" t="e">
        <f>((D6+D7+D8+D9+D10+D11+D12+D13+D14+D15+D16+D17+D18+D19+D20+D22+D23+D24+D25+D26+D27+D28+D29)/(C6+C7+C8+C9+C10+C11+C12+C13+C14+C15+C16+C17+C18+C19+C20+C22+C23+C24+C25+C26+C27+C28+C29))*100</f>
        <v>#DIV/0!</v>
      </c>
    </row>
    <row r="48" spans="2:9">
      <c r="B48" t="s">
        <v>41</v>
      </c>
      <c r="C48" t="s">
        <v>42</v>
      </c>
      <c r="D48" t="s">
        <v>43</v>
      </c>
      <c r="E48" t="s">
        <v>44</v>
      </c>
      <c r="F48" t="s">
        <v>45</v>
      </c>
      <c r="G48" t="s">
        <v>46</v>
      </c>
      <c r="H48" t="s">
        <v>47</v>
      </c>
      <c r="I48" t="s">
        <v>48</v>
      </c>
    </row>
    <row r="49" spans="2:9">
      <c r="B49" t="e">
        <f>((D6+D7+D8+D9+D10+D11+D12+D13+D14+D15+D16+D17+D18+D19+D20+D21+D23+D24+D25+D26+D27+D28+D29)/(C6+C7+C8+C9+C10+C11+C12+C13+C14+C15+C16+C17+C18+C19+C20+C21+C23+C24+C25+C26+C27+C28+C29))*100</f>
        <v>#DIV/0!</v>
      </c>
      <c r="C49" t="e">
        <f>((D6+D7+D8+D9+D10+D11+D12+D13+D14+D15+D16+D17+D18+D19+D20+D21+D22+D24+D25+D26+D27+D28+D29)/(C6+C7+C8+C9+C10+C11+C12+C13+C14+C15+C16+C17+C18+C19+C20+C21+C22+C24+C25+C26+C27+C28+C29))*100</f>
        <v>#DIV/0!</v>
      </c>
      <c r="D49" t="e">
        <f>((D6+D7+D8+D9+D10+D11+D12+D13+D14+D15+D16+D17+D18+D19+D20+D21+D22+D23+D25+D26+D27+D28+D29)/(C6+C7+C8+C9+C10+C11+C12+C13+C14+C15+C16+C17+C18+C19+C20+C21+C22+C23+C25+C26+C27+C28+C29))*100</f>
        <v>#DIV/0!</v>
      </c>
      <c r="E49" t="e">
        <f>((D6+D7+D8+D9+D10+D11+D12+D13+D14+D15+D16+D17+D18+D19+D20+D21+D22+D23+D24+D26+D27+D28+D29)/(C6+C7+C8+C9+C10+C11+C12+C13+C14+C15+C16+C17+C18+C19+C20+C21+C22+C23+C24+C26+C27+C28+C29))*100</f>
        <v>#DIV/0!</v>
      </c>
      <c r="F49" t="e">
        <f>((D6+D7+D8+D9+D10+D11+D12+D13+D14+D15+D16+D17+D18+D19+D20+D21+D22+D23+D24+D25+D27+D28+D29)/(C6+C7+C8+C9+C10+C11+C12+C13+C14+C15+C16+C17+C18+C19+C20+C21+C22+C23+C24+C25+C27+C28+C29))*100</f>
        <v>#DIV/0!</v>
      </c>
      <c r="G49" t="e">
        <f>((D6+D7+D8+D9+D10+D11+D12+D13+D14+D15+D16+D17+D18+D19+D20+D21+D22+D23+D24+D25+D26+D28+D29)/(C6+C7+C8+C9+C10+C11+C12+C13+C14+C15+C16+C17+C18+C19+C20+C21+C22+C23+C24+C25+C26+C28+C29))*100</f>
        <v>#DIV/0!</v>
      </c>
      <c r="H49" t="e">
        <f>((D6+D7+D8+D9+D10+D11+D12+D13+D14+D15+D16+D17+D18+D19+D20+D21+D22+D23+D24+D25+D26+D27+D29)/(C6+C7+C8+C9+C10+C11+C12+C13+C14+C15+C16+C17+C18+C19+C20+C21+C22+C23+C24+C25+C26+C27+C29))*100</f>
        <v>#DIV/0!</v>
      </c>
      <c r="I49" t="e">
        <f>((D6+D7+D8+D9+D10+D11+D12+D13+D14+D15+D16+D17+D18+D19+D20+D21+D22+D23+D24+D25+D26+D27+D28)/(C6+C7+C8+C9+C10+C11+C12+C13+C14+C15+C16+C17+C18+C19+C20+C21+C22+C23+C24+C25+C26+C27+C28))*100</f>
        <v>#DIV/0!</v>
      </c>
    </row>
  </sheetData>
  <sheetProtection algorithmName="SHA-512" hashValue="2nAOVAoeGik1QfYi63W9YPwoOPnKPDZW9tKaH7pSTP+vwab8WXkO+ki0l85xjK6drc9EdHN3yQrcQUPf9jdd6A==" saltValue="y5H7e3kXv8tFZRIlYK+IAw==" spinCount="100000" sheet="1" objects="1" scenarios="1"/>
  <protectedRanges>
    <protectedRange sqref="G6:G29" name="Range2"/>
    <protectedRange sqref="B6:C29" name="Range1"/>
  </protectedRanges>
  <conditionalFormatting sqref="L6:L29">
    <cfRule type="cellIs" dxfId="138" priority="79" stopIfTrue="1" operator="lessThanOrEqual">
      <formula>80</formula>
    </cfRule>
  </conditionalFormatting>
  <conditionalFormatting sqref="K6:K29">
    <cfRule type="cellIs" dxfId="137" priority="78" stopIfTrue="1" operator="lessThanOrEqual">
      <formula>0.8</formula>
    </cfRule>
  </conditionalFormatting>
  <conditionalFormatting sqref="I6">
    <cfRule type="expression" dxfId="136" priority="77" stopIfTrue="1">
      <formula>AND(I6&lt;J6,I6&lt;-1.99999)</formula>
    </cfRule>
  </conditionalFormatting>
  <conditionalFormatting sqref="I7">
    <cfRule type="expression" dxfId="135" priority="76" stopIfTrue="1">
      <formula>AND(I7&lt;J7,I7&lt;-1.99999)</formula>
    </cfRule>
  </conditionalFormatting>
  <conditionalFormatting sqref="I8">
    <cfRule type="expression" dxfId="134" priority="75" stopIfTrue="1">
      <formula>AND(I8&lt;J8,I8&lt;-1.99999)</formula>
    </cfRule>
  </conditionalFormatting>
  <conditionalFormatting sqref="I9">
    <cfRule type="expression" dxfId="133" priority="74" stopIfTrue="1">
      <formula>AND(I9&lt;J9,I9&lt;-1.99999)</formula>
    </cfRule>
  </conditionalFormatting>
  <conditionalFormatting sqref="I10">
    <cfRule type="expression" dxfId="132" priority="73" stopIfTrue="1">
      <formula>AND(I10&lt;J10,I10&lt;-1.99999)</formula>
    </cfRule>
  </conditionalFormatting>
  <conditionalFormatting sqref="I11">
    <cfRule type="expression" dxfId="131" priority="72" stopIfTrue="1">
      <formula>AND(I11&lt;J11,I11&lt;-1.99999)</formula>
    </cfRule>
  </conditionalFormatting>
  <conditionalFormatting sqref="I12">
    <cfRule type="expression" dxfId="130" priority="71" stopIfTrue="1">
      <formula>AND(I12&lt;J12,I12&lt;-1.99999)</formula>
    </cfRule>
  </conditionalFormatting>
  <conditionalFormatting sqref="I29">
    <cfRule type="expression" dxfId="129" priority="70" stopIfTrue="1">
      <formula>AND(I29&lt;J29,I29&lt;-1.99999)</formula>
    </cfRule>
  </conditionalFormatting>
  <conditionalFormatting sqref="C6:C26 C29">
    <cfRule type="cellIs" dxfId="128" priority="69" operator="greaterThanOrEqual">
      <formula>800</formula>
    </cfRule>
  </conditionalFormatting>
  <conditionalFormatting sqref="M6:M29">
    <cfRule type="cellIs" priority="68" operator="notEqual">
      <formula>"""N/A"""</formula>
    </cfRule>
  </conditionalFormatting>
  <conditionalFormatting sqref="N6">
    <cfRule type="expression" dxfId="127" priority="24">
      <formula>AND(I6&lt;J6,I6&lt;-1.99999)</formula>
    </cfRule>
  </conditionalFormatting>
  <conditionalFormatting sqref="C28">
    <cfRule type="cellIs" dxfId="126" priority="64" operator="greaterThanOrEqual">
      <formula>800</formula>
    </cfRule>
  </conditionalFormatting>
  <conditionalFormatting sqref="C27">
    <cfRule type="cellIs" dxfId="125" priority="63" operator="greaterThanOrEqual">
      <formula>800</formula>
    </cfRule>
  </conditionalFormatting>
  <conditionalFormatting sqref="I13">
    <cfRule type="expression" dxfId="124" priority="62">
      <formula>AND(I13&lt;J13,I13&lt;-1.99999)</formula>
    </cfRule>
  </conditionalFormatting>
  <conditionalFormatting sqref="I14">
    <cfRule type="expression" dxfId="123" priority="61">
      <formula>AND(I14&lt;J14,I14&lt;-1.99999)</formula>
    </cfRule>
  </conditionalFormatting>
  <conditionalFormatting sqref="I15">
    <cfRule type="expression" dxfId="122" priority="60">
      <formula>AND(I15&lt;J15,I15&lt;-1.99999)</formula>
    </cfRule>
  </conditionalFormatting>
  <conditionalFormatting sqref="I16">
    <cfRule type="expression" dxfId="121" priority="59">
      <formula>AND(I16&lt;J16,I16&lt;-1.99999)</formula>
    </cfRule>
  </conditionalFormatting>
  <conditionalFormatting sqref="I17">
    <cfRule type="expression" dxfId="120" priority="58">
      <formula>AND(I17&lt;J17,I17&lt;-1.99999)</formula>
    </cfRule>
  </conditionalFormatting>
  <conditionalFormatting sqref="I18">
    <cfRule type="expression" dxfId="119" priority="57">
      <formula>AND(I18&lt;J18,I18&lt;-1.99999)</formula>
    </cfRule>
  </conditionalFormatting>
  <conditionalFormatting sqref="I19">
    <cfRule type="expression" dxfId="118" priority="56">
      <formula>AND(I19&lt;J19,I19&lt;-1.99999)</formula>
    </cfRule>
  </conditionalFormatting>
  <conditionalFormatting sqref="I20">
    <cfRule type="expression" dxfId="117" priority="55">
      <formula>AND(I20&lt;J20,I20&lt;-1.99999)</formula>
    </cfRule>
  </conditionalFormatting>
  <conditionalFormatting sqref="I21">
    <cfRule type="expression" dxfId="116" priority="54">
      <formula>AND(I21&lt;J21,I21&lt;-1.99999)</formula>
    </cfRule>
  </conditionalFormatting>
  <conditionalFormatting sqref="I22">
    <cfRule type="expression" dxfId="115" priority="53">
      <formula>AND(I22&lt;J22,I22&lt;-1.99999)</formula>
    </cfRule>
  </conditionalFormatting>
  <conditionalFormatting sqref="I23">
    <cfRule type="expression" dxfId="114" priority="52">
      <formula>AND(I23&lt;J23,I23&lt;-1.99999)</formula>
    </cfRule>
  </conditionalFormatting>
  <conditionalFormatting sqref="I24">
    <cfRule type="expression" dxfId="113" priority="51">
      <formula>AND(I24&lt;J24,I24&lt;-1.99999)</formula>
    </cfRule>
  </conditionalFormatting>
  <conditionalFormatting sqref="I25">
    <cfRule type="expression" dxfId="112" priority="50">
      <formula>AND(I25&lt;J25,I25&lt;-1.99999)</formula>
    </cfRule>
  </conditionalFormatting>
  <conditionalFormatting sqref="I26">
    <cfRule type="expression" dxfId="111" priority="49">
      <formula>AND(I26&lt;J26,I26&lt;-1.99999)</formula>
    </cfRule>
  </conditionalFormatting>
  <conditionalFormatting sqref="I27">
    <cfRule type="expression" dxfId="110" priority="48">
      <formula>AND(I27&lt;J27,I27&lt;-1.99999)</formula>
    </cfRule>
  </conditionalFormatting>
  <conditionalFormatting sqref="I28">
    <cfRule type="expression" dxfId="109" priority="47">
      <formula>AND(I28&lt;J28,I28&lt;-1.99999)</formula>
    </cfRule>
  </conditionalFormatting>
  <conditionalFormatting sqref="M6">
    <cfRule type="expression" dxfId="108" priority="66">
      <formula>AND(I6&lt;J6,I6&lt;-1.99999)</formula>
    </cfRule>
  </conditionalFormatting>
  <conditionalFormatting sqref="M7">
    <cfRule type="expression" dxfId="107" priority="67">
      <formula>AND(I7&lt;J7,I7&lt;-1.99999)</formula>
    </cfRule>
  </conditionalFormatting>
  <conditionalFormatting sqref="M8">
    <cfRule type="expression" dxfId="106" priority="46">
      <formula>AND(I8&lt;J8,I8&lt;-1.99999)</formula>
    </cfRule>
  </conditionalFormatting>
  <conditionalFormatting sqref="M9">
    <cfRule type="expression" dxfId="105" priority="45">
      <formula>AND(I9&lt;J9,I9&lt;-1.99999)</formula>
    </cfRule>
  </conditionalFormatting>
  <conditionalFormatting sqref="M10">
    <cfRule type="expression" dxfId="104" priority="44">
      <formula>AND(I10&lt;J10,I10&lt;-1.99999)</formula>
    </cfRule>
  </conditionalFormatting>
  <conditionalFormatting sqref="M11">
    <cfRule type="expression" dxfId="103" priority="43">
      <formula>AND(I11&lt;J11,I11&lt;-1.99999)</formula>
    </cfRule>
  </conditionalFormatting>
  <conditionalFormatting sqref="M12">
    <cfRule type="expression" dxfId="102" priority="42">
      <formula>AND(I12&lt;J12,I12&lt;-1.99999)</formula>
    </cfRule>
  </conditionalFormatting>
  <conditionalFormatting sqref="M13">
    <cfRule type="expression" dxfId="101" priority="41">
      <formula>AND(I13&lt;J13,I13&lt;-1.99999)</formula>
    </cfRule>
  </conditionalFormatting>
  <conditionalFormatting sqref="M14">
    <cfRule type="expression" dxfId="100" priority="40">
      <formula>AND(I14&lt;J14,I14&lt;-1.99999)</formula>
    </cfRule>
  </conditionalFormatting>
  <conditionalFormatting sqref="M15">
    <cfRule type="expression" dxfId="99" priority="39">
      <formula>AND(I15&lt;J15,I15&lt;-1.99999)</formula>
    </cfRule>
  </conditionalFormatting>
  <conditionalFormatting sqref="M16">
    <cfRule type="expression" dxfId="98" priority="38">
      <formula>AND(I16&lt;J16,I16&lt;-1.99999)</formula>
    </cfRule>
  </conditionalFormatting>
  <conditionalFormatting sqref="M17">
    <cfRule type="expression" dxfId="97" priority="37">
      <formula>AND(I17&lt;J17,I17&lt;-1.99999)</formula>
    </cfRule>
  </conditionalFormatting>
  <conditionalFormatting sqref="M18">
    <cfRule type="expression" dxfId="96" priority="36">
      <formula>AND(I18&lt;J18,I18&lt;-1.99999)</formula>
    </cfRule>
  </conditionalFormatting>
  <conditionalFormatting sqref="M19">
    <cfRule type="expression" dxfId="95" priority="35">
      <formula>AND(I19&lt;J19,I19&lt;-1.99999)</formula>
    </cfRule>
  </conditionalFormatting>
  <conditionalFormatting sqref="M20">
    <cfRule type="expression" dxfId="94" priority="34">
      <formula>AND(I20&lt;J20,I20&lt;-1.99999)</formula>
    </cfRule>
  </conditionalFormatting>
  <conditionalFormatting sqref="M21">
    <cfRule type="expression" dxfId="93" priority="33">
      <formula>AND(I21&lt;J21,I21&lt;-1.99999)</formula>
    </cfRule>
  </conditionalFormatting>
  <conditionalFormatting sqref="M22">
    <cfRule type="expression" dxfId="92" priority="32">
      <formula>AND(I22&lt;J22,I22&lt;-1.99999)</formula>
    </cfRule>
  </conditionalFormatting>
  <conditionalFormatting sqref="M23">
    <cfRule type="expression" dxfId="91" priority="31">
      <formula>AND(I23&lt;J23,I23&lt;-1.99999)</formula>
    </cfRule>
  </conditionalFormatting>
  <conditionalFormatting sqref="M24">
    <cfRule type="expression" dxfId="90" priority="30">
      <formula>AND(I24&lt;J24,I24&lt;-1.99999)</formula>
    </cfRule>
  </conditionalFormatting>
  <conditionalFormatting sqref="M25">
    <cfRule type="expression" dxfId="89" priority="29">
      <formula>AND(I25&lt;J25,I25&lt;-1.99999)</formula>
    </cfRule>
  </conditionalFormatting>
  <conditionalFormatting sqref="M26">
    <cfRule type="expression" dxfId="88" priority="28">
      <formula>AND(I26&lt;J26,I26&lt;-1.99999)</formula>
    </cfRule>
  </conditionalFormatting>
  <conditionalFormatting sqref="M27">
    <cfRule type="expression" dxfId="87" priority="27">
      <formula>AND(I27&lt;J27,I27&lt;-1.99999)</formula>
    </cfRule>
  </conditionalFormatting>
  <conditionalFormatting sqref="M28">
    <cfRule type="expression" dxfId="86" priority="26">
      <formula>AND(I28&lt;J28,I28&lt;-1.99999)</formula>
    </cfRule>
  </conditionalFormatting>
  <conditionalFormatting sqref="M29">
    <cfRule type="expression" dxfId="85" priority="25">
      <formula>AND(I29&lt;J29,I29&lt;-1.99999)</formula>
    </cfRule>
  </conditionalFormatting>
  <conditionalFormatting sqref="N7">
    <cfRule type="expression" dxfId="84" priority="23">
      <formula>AND(I7&lt;J7,I7&lt;-1.99999)</formula>
    </cfRule>
  </conditionalFormatting>
  <conditionalFormatting sqref="N6:N29">
    <cfRule type="cellIs" priority="65" operator="notEqual">
      <formula>"""N/A"""</formula>
    </cfRule>
  </conditionalFormatting>
  <conditionalFormatting sqref="N8">
    <cfRule type="expression" dxfId="83" priority="22">
      <formula>AND(I8&lt;J8,I8&lt;-1.99999)</formula>
    </cfRule>
  </conditionalFormatting>
  <conditionalFormatting sqref="N9">
    <cfRule type="expression" dxfId="82" priority="21">
      <formula>AND(I9&lt;J9,I9&lt;-1.99999)</formula>
    </cfRule>
  </conditionalFormatting>
  <conditionalFormatting sqref="N10">
    <cfRule type="expression" dxfId="81" priority="20">
      <formula>AND(I10&lt;J10,I10&lt;-1.99999)</formula>
    </cfRule>
  </conditionalFormatting>
  <conditionalFormatting sqref="N11">
    <cfRule type="expression" dxfId="80" priority="19">
      <formula>AND(I11&lt;J11,I11&lt;-1.99999)</formula>
    </cfRule>
  </conditionalFormatting>
  <conditionalFormatting sqref="N12">
    <cfRule type="expression" dxfId="79" priority="18">
      <formula>AND(I12&lt;J12,I12&lt;-1.99999)</formula>
    </cfRule>
  </conditionalFormatting>
  <conditionalFormatting sqref="N13">
    <cfRule type="expression" dxfId="78" priority="17">
      <formula>AND(I13&lt;J13,I13&lt;-1.99999)</formula>
    </cfRule>
  </conditionalFormatting>
  <conditionalFormatting sqref="N14">
    <cfRule type="expression" dxfId="77" priority="16">
      <formula>AND(I14&lt;J14,I14&lt;-1.99999)</formula>
    </cfRule>
  </conditionalFormatting>
  <conditionalFormatting sqref="N15">
    <cfRule type="expression" dxfId="76" priority="15">
      <formula>AND(I15&lt;J15,I15&lt;-1.99999)</formula>
    </cfRule>
  </conditionalFormatting>
  <conditionalFormatting sqref="N16">
    <cfRule type="expression" dxfId="75" priority="14">
      <formula>AND(I16&lt;J16,I16&lt;-1.99999)</formula>
    </cfRule>
  </conditionalFormatting>
  <conditionalFormatting sqref="N17">
    <cfRule type="expression" dxfId="74" priority="13">
      <formula>AND(I17&lt;J17,I17&lt;-1.99999)</formula>
    </cfRule>
  </conditionalFormatting>
  <conditionalFormatting sqref="N18">
    <cfRule type="expression" dxfId="73" priority="12">
      <formula>AND(I18&lt;J18,I18&lt;-1.99999)</formula>
    </cfRule>
  </conditionalFormatting>
  <conditionalFormatting sqref="N19">
    <cfRule type="expression" dxfId="72" priority="11">
      <formula>AND(I19&lt;J19,I19&lt;-1.99999)</formula>
    </cfRule>
  </conditionalFormatting>
  <conditionalFormatting sqref="N20">
    <cfRule type="expression" dxfId="71" priority="10">
      <formula>AND(I20&lt;J20,I20&lt;-1.99999)</formula>
    </cfRule>
  </conditionalFormatting>
  <conditionalFormatting sqref="N21">
    <cfRule type="expression" dxfId="70" priority="9">
      <formula>AND(I21&lt;J21,I21&lt;-1.99999)</formula>
    </cfRule>
  </conditionalFormatting>
  <conditionalFormatting sqref="N22">
    <cfRule type="expression" dxfId="69" priority="8">
      <formula>AND(I22&lt;J22,I22&lt;-1.99999)</formula>
    </cfRule>
  </conditionalFormatting>
  <conditionalFormatting sqref="N23">
    <cfRule type="expression" dxfId="68" priority="7">
      <formula>AND(I23&lt;J23,I23&lt;-1.99999)</formula>
    </cfRule>
  </conditionalFormatting>
  <conditionalFormatting sqref="N24">
    <cfRule type="expression" dxfId="67" priority="6">
      <formula>AND(I24&lt;J24,I24&lt;-1.99999)</formula>
    </cfRule>
  </conditionalFormatting>
  <conditionalFormatting sqref="N25">
    <cfRule type="expression" dxfId="66" priority="5">
      <formula>AND(I25&lt;J25,I25&lt;-1.99999)</formula>
    </cfRule>
  </conditionalFormatting>
  <conditionalFormatting sqref="N26">
    <cfRule type="expression" dxfId="65" priority="4">
      <formula>AND(I26&lt;J26,I26&lt;-1.99999)</formula>
    </cfRule>
  </conditionalFormatting>
  <conditionalFormatting sqref="N27">
    <cfRule type="expression" dxfId="64" priority="3">
      <formula>AND(I27&lt;J27,I27&lt;-1.99999)</formula>
    </cfRule>
  </conditionalFormatting>
  <conditionalFormatting sqref="N28">
    <cfRule type="expression" dxfId="63" priority="2">
      <formula>AND(I28&lt;J28,I28&lt;-1.99999)</formula>
    </cfRule>
  </conditionalFormatting>
  <conditionalFormatting sqref="N29">
    <cfRule type="expression" dxfId="62" priority="1">
      <formula>AND(I29&lt;J29,I29&lt;-1.99999)</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showGridLines="0" workbookViewId="0"/>
  </sheetViews>
  <sheetFormatPr defaultRowHeight="15"/>
  <cols>
    <col min="2" max="2" width="16.5703125" customWidth="1"/>
    <col min="3" max="3" width="11.85546875" customWidth="1"/>
    <col min="4" max="4" width="11.28515625" customWidth="1"/>
    <col min="5" max="5" width="10.28515625" customWidth="1"/>
    <col min="6" max="6" width="11" customWidth="1"/>
    <col min="7" max="7" width="13.5703125" customWidth="1"/>
    <col min="8" max="8" width="4.28515625" customWidth="1"/>
    <col min="9" max="9" width="16.7109375" customWidth="1"/>
    <col min="10" max="10" width="8.5703125" customWidth="1"/>
    <col min="11" max="11" width="13.5703125" customWidth="1"/>
    <col min="12" max="12" width="10.5703125" customWidth="1"/>
    <col min="13" max="13" width="13.7109375" customWidth="1"/>
    <col min="14" max="14" width="12.42578125" customWidth="1"/>
  </cols>
  <sheetData>
    <row r="1" spans="1:14" ht="15.75">
      <c r="A1" s="41" t="s">
        <v>66</v>
      </c>
    </row>
    <row r="2" spans="1:14">
      <c r="A2" t="s">
        <v>63</v>
      </c>
    </row>
    <row r="3" spans="1:14">
      <c r="A3" t="s">
        <v>64</v>
      </c>
    </row>
    <row r="5" spans="1:14">
      <c r="A5" t="s">
        <v>72</v>
      </c>
    </row>
    <row r="6" spans="1:14">
      <c r="A6" t="s">
        <v>73</v>
      </c>
    </row>
    <row r="7" spans="1:14">
      <c r="A7" t="s">
        <v>52</v>
      </c>
    </row>
    <row r="8" spans="1:14">
      <c r="A8" t="s">
        <v>53</v>
      </c>
    </row>
    <row r="10" spans="1:14">
      <c r="A10" t="s">
        <v>29</v>
      </c>
    </row>
    <row r="11" spans="1:14">
      <c r="A11" t="s">
        <v>60</v>
      </c>
    </row>
    <row r="13" spans="1:14" s="37" customFormat="1" ht="26.65" customHeight="1">
      <c r="B13" s="38" t="s">
        <v>0</v>
      </c>
      <c r="C13" s="39" t="s">
        <v>1</v>
      </c>
      <c r="D13" s="38" t="s">
        <v>2</v>
      </c>
      <c r="E13" s="38" t="s">
        <v>8</v>
      </c>
      <c r="F13" s="38" t="s">
        <v>9</v>
      </c>
      <c r="G13" s="39" t="s">
        <v>54</v>
      </c>
      <c r="H13" s="38"/>
      <c r="I13" s="40" t="s">
        <v>62</v>
      </c>
      <c r="J13" s="38" t="s">
        <v>10</v>
      </c>
      <c r="K13" s="40" t="s">
        <v>68</v>
      </c>
      <c r="L13" s="38" t="s">
        <v>50</v>
      </c>
      <c r="M13" s="21" t="s">
        <v>4</v>
      </c>
      <c r="N13" s="21" t="s">
        <v>49</v>
      </c>
    </row>
    <row r="14" spans="1:14">
      <c r="A14">
        <v>1</v>
      </c>
      <c r="B14" s="15" t="s">
        <v>20</v>
      </c>
      <c r="C14" s="12">
        <v>2547</v>
      </c>
      <c r="D14" s="12">
        <v>1388</v>
      </c>
      <c r="E14" s="23">
        <f>(C14/C22)*100</f>
        <v>3.6700288184438037</v>
      </c>
      <c r="F14" s="23">
        <f>(D14/D22)*100</f>
        <v>3.0167354922842859</v>
      </c>
      <c r="G14" s="16">
        <f t="shared" ref="G14:G22" si="0">(D14/C14)*100</f>
        <v>54.495484884177458</v>
      </c>
      <c r="H14" s="16"/>
      <c r="I14" s="16">
        <f>G14-B35</f>
        <v>-12.250958805709317</v>
      </c>
      <c r="J14" s="16">
        <f t="shared" ref="J14:J21" si="1">(1.96*SQRT(G14*(100-G14)/C14))*-1</f>
        <v>-1.9339672033774344</v>
      </c>
      <c r="K14" s="48">
        <f t="shared" ref="K14:K22" si="2">F14/E14</f>
        <v>0.82199231709669995</v>
      </c>
      <c r="L14" s="16">
        <f>(G14/G28)*100</f>
        <v>74.784900690901637</v>
      </c>
      <c r="M14" s="17">
        <f>IF((AND(I14&lt; J14, I14&lt;-1.99999)),ROUNDUP((((B35+J14)*D14) / G14) - D14,0), "N/A")</f>
        <v>263</v>
      </c>
      <c r="N14" s="17">
        <f>IF((AND(I14&lt; J14, I14&lt;-1.99999)),ROUNDUP((((B35)*D14) / G14) - D14,0), "N/A")</f>
        <v>313</v>
      </c>
    </row>
    <row r="15" spans="1:14">
      <c r="A15">
        <v>2</v>
      </c>
      <c r="B15" s="15" t="s">
        <v>21</v>
      </c>
      <c r="C15" s="13">
        <v>213</v>
      </c>
      <c r="D15" s="13">
        <v>144</v>
      </c>
      <c r="E15" s="23">
        <f>(C15/C22) * 100</f>
        <v>0.3069164265129683</v>
      </c>
      <c r="F15" s="23">
        <f>(D15/D22)*100</f>
        <v>0.31297544012171263</v>
      </c>
      <c r="G15" s="16">
        <f t="shared" si="0"/>
        <v>67.605633802816897</v>
      </c>
      <c r="H15" s="16"/>
      <c r="I15" s="16">
        <f>G15-C35</f>
        <v>1.3128331321706668</v>
      </c>
      <c r="J15" s="16">
        <f t="shared" si="1"/>
        <v>-6.2848144111575373</v>
      </c>
      <c r="K15" s="48">
        <f t="shared" si="2"/>
        <v>1.0197415748566598</v>
      </c>
      <c r="L15" s="16">
        <f>(G15/G28)*100</f>
        <v>92.776137708191655</v>
      </c>
      <c r="M15" s="17" t="str">
        <f>IF((AND(I15&lt; J15, I15&lt;-1.99999)),ROUNDUP((((C35+J15)*D15) / G15) - D15,0), "N/A")</f>
        <v>N/A</v>
      </c>
      <c r="N15" s="17" t="str">
        <f>IF((AND(I15&lt; J15, I15&lt;-1.99999)),ROUNDUP((((C35)*D15) / G15) - D15,0), "N/A")</f>
        <v>N/A</v>
      </c>
    </row>
    <row r="16" spans="1:14">
      <c r="A16">
        <v>3</v>
      </c>
      <c r="B16" s="15" t="s">
        <v>22</v>
      </c>
      <c r="C16" s="12">
        <v>9834</v>
      </c>
      <c r="D16" s="12">
        <v>7166</v>
      </c>
      <c r="E16" s="23">
        <f>(C16/C22) *100</f>
        <v>14.170028818443804</v>
      </c>
      <c r="F16" s="23">
        <f>(D16/D22)*100</f>
        <v>15.574875027168005</v>
      </c>
      <c r="G16" s="16">
        <f t="shared" si="0"/>
        <v>72.869635956884281</v>
      </c>
      <c r="H16" s="16"/>
      <c r="I16" s="16">
        <f>G16-D35</f>
        <v>7.6579380083901754</v>
      </c>
      <c r="J16" s="16">
        <f t="shared" si="1"/>
        <v>-0.87880411120701241</v>
      </c>
      <c r="K16" s="48">
        <f t="shared" si="2"/>
        <v>1.0991420855048399</v>
      </c>
      <c r="L16" s="16">
        <f>(G16/G28)*100</f>
        <v>100</v>
      </c>
      <c r="M16" s="17" t="str">
        <f>IF((AND(I16&lt; J16, I16&lt;-1.99999)),ROUNDUP((((D35+J16)*D16) / G16) - D16,0), "N/A")</f>
        <v>N/A</v>
      </c>
      <c r="N16" s="17" t="str">
        <f>IF((AND(I16&lt; J16, I16&lt;-1.99999)),ROUNDUP((((D35)*D16) / G16) - D16,0), "N/A")</f>
        <v>N/A</v>
      </c>
    </row>
    <row r="17" spans="1:14">
      <c r="A17">
        <v>4</v>
      </c>
      <c r="B17" s="15" t="s">
        <v>23</v>
      </c>
      <c r="C17" s="12">
        <v>35055</v>
      </c>
      <c r="D17" s="12">
        <v>22304</v>
      </c>
      <c r="E17" s="23">
        <f>(C17/C22)*100</f>
        <v>50.511527377521617</v>
      </c>
      <c r="F17" s="23">
        <f>(D17/D22)*100</f>
        <v>48.476418169963054</v>
      </c>
      <c r="G17" s="16">
        <f t="shared" si="0"/>
        <v>63.62573099415205</v>
      </c>
      <c r="H17" s="16"/>
      <c r="I17" s="16">
        <f>G17-E35</f>
        <v>-5.3974164800072089</v>
      </c>
      <c r="J17" s="16">
        <f t="shared" si="1"/>
        <v>-0.50361031323066907</v>
      </c>
      <c r="K17" s="48">
        <f t="shared" si="2"/>
        <v>0.95971000456295419</v>
      </c>
      <c r="L17" s="16">
        <f>(G17/G28)*100</f>
        <v>87.314462544863417</v>
      </c>
      <c r="M17" s="17">
        <f>IF((AND(I17&lt; J17, I17&lt;-1.99999)),ROUNDUP((((E35+J17)*D17) / G17) - D17,0), "N/A")</f>
        <v>1716</v>
      </c>
      <c r="N17" s="17">
        <f>IF((AND(I17&lt; J17, I17&lt;-1.99999)),ROUNDUP((((E35)*D17) / G17) - D17,0), "N/A")</f>
        <v>1893</v>
      </c>
    </row>
    <row r="18" spans="1:14">
      <c r="A18">
        <v>5</v>
      </c>
      <c r="B18" s="15" t="s">
        <v>24</v>
      </c>
      <c r="C18" s="12">
        <v>2261</v>
      </c>
      <c r="D18" s="12">
        <v>1468</v>
      </c>
      <c r="E18" s="23">
        <f>(C18/C22)*100</f>
        <v>3.2579250720461097</v>
      </c>
      <c r="F18" s="23">
        <f>(D18/D22)*100</f>
        <v>3.1906107367963488</v>
      </c>
      <c r="G18" s="16">
        <f t="shared" si="0"/>
        <v>64.927023440955338</v>
      </c>
      <c r="H18" s="16"/>
      <c r="I18" s="16">
        <f>G18-F35</f>
        <v>-1.4159366865413432</v>
      </c>
      <c r="J18" s="16">
        <f t="shared" si="1"/>
        <v>-1.9670022164390655</v>
      </c>
      <c r="K18" s="48">
        <f t="shared" si="2"/>
        <v>0.97933828011351876</v>
      </c>
      <c r="L18" s="16">
        <f>(G18/G28)*100</f>
        <v>89.10024400200318</v>
      </c>
      <c r="M18" s="17" t="str">
        <f>IF((AND(I18&lt; J18, I18&lt;-1.99999)),ROUNDUP((((F35+J18)*D18) / G18) - D18,0), "N/A")</f>
        <v>N/A</v>
      </c>
      <c r="N18" s="17" t="str">
        <f>IF((AND(I18&lt; J18, I18&lt;-1.99999)),ROUNDUP((((F35)*D18) / G18) - D18,0), "N/A")</f>
        <v>N/A</v>
      </c>
    </row>
    <row r="19" spans="1:14">
      <c r="A19">
        <v>6</v>
      </c>
      <c r="B19" s="15" t="s">
        <v>25</v>
      </c>
      <c r="C19" s="13">
        <v>286</v>
      </c>
      <c r="D19" s="13">
        <v>153</v>
      </c>
      <c r="E19" s="23">
        <f>(C19/C22)*100</f>
        <v>0.41210374639769454</v>
      </c>
      <c r="F19" s="23">
        <f>(D19/D22)*100</f>
        <v>0.3325364051293197</v>
      </c>
      <c r="G19" s="16">
        <f t="shared" si="0"/>
        <v>53.4965034965035</v>
      </c>
      <c r="H19" s="16"/>
      <c r="I19" s="16">
        <f>G19-G35</f>
        <v>-12.853295386501394</v>
      </c>
      <c r="J19" s="16">
        <f t="shared" si="1"/>
        <v>-5.7806750574316661</v>
      </c>
      <c r="K19" s="48">
        <f t="shared" si="2"/>
        <v>0.80692400405506248</v>
      </c>
      <c r="L19" s="16">
        <f>(G19/G28)*100</f>
        <v>73.413984842954989</v>
      </c>
      <c r="M19" s="17">
        <f>IF((AND(I19&lt; J19, I19&lt;-1.99999)),ROUNDUP((((G35+J19)*D19) / G19) - D19,0), "N/A")</f>
        <v>21</v>
      </c>
      <c r="N19" s="17">
        <f>IF((AND(I19&lt; J19, I19&lt;-1.99999)),ROUNDUP((((G35)*D19) / G19) - D19,0), "N/A")</f>
        <v>37</v>
      </c>
    </row>
    <row r="20" spans="1:14">
      <c r="A20">
        <v>7</v>
      </c>
      <c r="B20" s="15" t="s">
        <v>26</v>
      </c>
      <c r="C20" s="12">
        <v>16696</v>
      </c>
      <c r="D20" s="12">
        <v>11878</v>
      </c>
      <c r="E20" s="23">
        <f>(C20/C22)*100</f>
        <v>24.057636887608069</v>
      </c>
      <c r="F20" s="23">
        <f>(D20/D22)*100</f>
        <v>25.816126928928497</v>
      </c>
      <c r="G20" s="16">
        <f t="shared" si="0"/>
        <v>71.142788691902254</v>
      </c>
      <c r="H20" s="16"/>
      <c r="I20" s="16">
        <f>G20-H35</f>
        <v>6.3811007744766215</v>
      </c>
      <c r="J20" s="16">
        <f t="shared" si="1"/>
        <v>-0.68729387812578435</v>
      </c>
      <c r="K20" s="48">
        <f t="shared" si="2"/>
        <v>1.0730948783347136</v>
      </c>
      <c r="L20" s="16">
        <f>(G20/G28)*100</f>
        <v>97.630223834240411</v>
      </c>
      <c r="M20" s="17" t="str">
        <f>IF((AND(I20&lt; J20, I20&lt;-1.99999)),ROUNDUP((((H35+J20)*D20) / G20) - D20,0), "N/A")</f>
        <v>N/A</v>
      </c>
      <c r="N20" s="17" t="str">
        <f>IF((AND(I20&lt; J20, I20&lt;-1.99999)),ROUNDUP((((H35)*D20) / G20) - D20,0), "N/A")</f>
        <v>N/A</v>
      </c>
    </row>
    <row r="21" spans="1:14">
      <c r="A21">
        <v>8</v>
      </c>
      <c r="B21" s="15" t="s">
        <v>27</v>
      </c>
      <c r="C21" s="12">
        <v>2508</v>
      </c>
      <c r="D21" s="12">
        <v>1509</v>
      </c>
      <c r="E21" s="23">
        <f>(C21/C22)*100</f>
        <v>3.6138328530259369</v>
      </c>
      <c r="F21" s="23">
        <f>(D21/D22)*100</f>
        <v>3.2797217996087804</v>
      </c>
      <c r="G21" s="16">
        <f t="shared" si="0"/>
        <v>60.167464114832534</v>
      </c>
      <c r="H21" s="16"/>
      <c r="I21" s="16">
        <f>G21-I35</f>
        <v>-6.3591758421129825</v>
      </c>
      <c r="J21" s="16">
        <f t="shared" si="1"/>
        <v>-1.915985142935358</v>
      </c>
      <c r="K21" s="48">
        <f t="shared" si="2"/>
        <v>0.90754662237978201</v>
      </c>
      <c r="L21" s="16">
        <f>(G21/G28)*100</f>
        <v>82.568635515666074</v>
      </c>
      <c r="M21" s="17">
        <f>IF((AND(I21&lt; J21, I21&lt;-1.99999)),ROUNDUP((((I35+J21)*D21) / G21) - D21,0), "N/A")</f>
        <v>112</v>
      </c>
      <c r="N21" s="17">
        <f>IF((AND(I21&lt; J21, I21&lt;-1.99999)),ROUNDUP((((I35)*D21) / G21) - D21,0), "N/A")</f>
        <v>160</v>
      </c>
    </row>
    <row r="22" spans="1:14">
      <c r="A22" s="1" t="s">
        <v>3</v>
      </c>
      <c r="C22" s="18">
        <f>SUM(C14:C21)</f>
        <v>69400</v>
      </c>
      <c r="D22" s="18">
        <f>SUM(D14:D21)</f>
        <v>46010</v>
      </c>
      <c r="E22" s="15">
        <v>100</v>
      </c>
      <c r="F22" s="15">
        <v>100</v>
      </c>
      <c r="G22" s="16">
        <f t="shared" si="0"/>
        <v>66.296829971181552</v>
      </c>
      <c r="K22" s="16">
        <f t="shared" si="2"/>
        <v>1</v>
      </c>
    </row>
    <row r="24" spans="1:14">
      <c r="G24" s="1" t="s">
        <v>55</v>
      </c>
      <c r="N24">
        <f>(22304+1892)/35055</f>
        <v>0.69022963913849666</v>
      </c>
    </row>
    <row r="25" spans="1:14">
      <c r="G25" s="22">
        <f>(D22/C22)*100</f>
        <v>66.296829971181552</v>
      </c>
    </row>
    <row r="27" spans="1:14">
      <c r="G27" s="1" t="s">
        <v>56</v>
      </c>
    </row>
    <row r="28" spans="1:14">
      <c r="G28" s="22">
        <f>MAX(G14:G21)</f>
        <v>72.869635956884281</v>
      </c>
    </row>
    <row r="34" spans="2:9">
      <c r="B34" t="s">
        <v>12</v>
      </c>
      <c r="C34" t="s">
        <v>13</v>
      </c>
      <c r="D34" t="s">
        <v>14</v>
      </c>
      <c r="E34" t="s">
        <v>15</v>
      </c>
      <c r="F34" t="s">
        <v>16</v>
      </c>
      <c r="G34" t="s">
        <v>17</v>
      </c>
      <c r="H34" t="s">
        <v>18</v>
      </c>
      <c r="I34" t="s">
        <v>19</v>
      </c>
    </row>
    <row r="35" spans="2:9">
      <c r="B35">
        <f>((D15+D16+D17+D18+D19+D20+D21)/(C15+C16+C17+C18+C19+C20+C21))*100</f>
        <v>66.746443689886775</v>
      </c>
      <c r="C35">
        <f>((D14+D16+D17+D18+D19+D20+D21)/(C14+C16+C17+C18+C19+C20+C21))*100</f>
        <v>66.29280067064623</v>
      </c>
      <c r="D35">
        <f>((D14+D15+D17+D18+D19+D20+D21)/(C14+C15+C17+C18+C19+C20+C21))*100</f>
        <v>65.211697948494106</v>
      </c>
      <c r="E35">
        <f>((D14+D15+D16+D18+D19+D20+D21)/(C14+C15+C16+C18+C19+C20+C21))*100</f>
        <v>69.023147474159259</v>
      </c>
      <c r="F35">
        <f>((D14+D15+D16+D17+D19+D20+D21)/(C14+C15+C16+C17+C19+C20+C21))*100</f>
        <v>66.342960127496681</v>
      </c>
      <c r="G35">
        <f>((D14+D15+D16+D17+D18+D20+D21)/(C14+C15+C16+C17+C18+C20+C21))*100</f>
        <v>66.349798883004894</v>
      </c>
      <c r="H35">
        <f>((D14+D15+D16+D17+D18+D19+D21)/(C14+C15+C16+C17+C18+C19+C21))*100</f>
        <v>64.761687917425633</v>
      </c>
      <c r="I35">
        <f>((D14+D15+D16+D17+D18+D19+D20)/(C14+C15+C16+C17+C18+C19+C20))*100</f>
        <v>66.526639956945516</v>
      </c>
    </row>
  </sheetData>
  <sheetProtection algorithmName="SHA-512" hashValue="lCR/nvJmFhOAAAgVuTSwjfUqpjoGP67Yu9TdNQL22H9H3lXcs0X813BS7MZ5sZWOG7c88aHhOTwA6BIrs7/QyQ==" saltValue="eEawk6l2A/1dfvVGJ7EvnA==" spinCount="100000" sheet="1" objects="1" scenarios="1"/>
  <conditionalFormatting sqref="L14:L21">
    <cfRule type="cellIs" dxfId="61" priority="30" stopIfTrue="1" operator="lessThanOrEqual">
      <formula>80</formula>
    </cfRule>
  </conditionalFormatting>
  <conditionalFormatting sqref="K14:K21">
    <cfRule type="cellIs" dxfId="60" priority="29" stopIfTrue="1" operator="lessThanOrEqual">
      <formula>0.8</formula>
    </cfRule>
  </conditionalFormatting>
  <conditionalFormatting sqref="I14">
    <cfRule type="expression" dxfId="59" priority="28" stopIfTrue="1">
      <formula>AND(I14&lt;J14, I14&lt;-1.99999)</formula>
    </cfRule>
  </conditionalFormatting>
  <conditionalFormatting sqref="I15">
    <cfRule type="expression" dxfId="58" priority="27" stopIfTrue="1">
      <formula>AND(I15&lt;J15,I15&lt;-1.99999)</formula>
    </cfRule>
  </conditionalFormatting>
  <conditionalFormatting sqref="I16">
    <cfRule type="expression" dxfId="57" priority="26" stopIfTrue="1">
      <formula>AND(I16&lt;J16, I16&lt;-1.99999)</formula>
    </cfRule>
  </conditionalFormatting>
  <conditionalFormatting sqref="I17">
    <cfRule type="expression" dxfId="56" priority="25" stopIfTrue="1">
      <formula>AND(I17&lt;J17, I17&lt;-1.99999)</formula>
    </cfRule>
  </conditionalFormatting>
  <conditionalFormatting sqref="I18">
    <cfRule type="expression" dxfId="55" priority="24" stopIfTrue="1">
      <formula>AND(I18&lt;J18,I18&lt;-1.99999)</formula>
    </cfRule>
  </conditionalFormatting>
  <conditionalFormatting sqref="I19">
    <cfRule type="expression" dxfId="54" priority="23" stopIfTrue="1">
      <formula>AND(I19&lt;J19, I19&lt;-1.99999)</formula>
    </cfRule>
  </conditionalFormatting>
  <conditionalFormatting sqref="I20">
    <cfRule type="expression" dxfId="53" priority="22" stopIfTrue="1">
      <formula>AND(I20&lt;J20,I20&lt;-1.99999)</formula>
    </cfRule>
  </conditionalFormatting>
  <conditionalFormatting sqref="I21">
    <cfRule type="expression" dxfId="52" priority="21" stopIfTrue="1">
      <formula>AND(I21&lt;J21,I21&lt;-1.99999)</formula>
    </cfRule>
  </conditionalFormatting>
  <conditionalFormatting sqref="C14:C21">
    <cfRule type="cellIs" dxfId="51" priority="20" operator="greaterThanOrEqual">
      <formula>800</formula>
    </cfRule>
  </conditionalFormatting>
  <conditionalFormatting sqref="M14:M21">
    <cfRule type="cellIs" priority="19" operator="notEqual">
      <formula>"""N/A"""</formula>
    </cfRule>
  </conditionalFormatting>
  <conditionalFormatting sqref="N14">
    <cfRule type="expression" dxfId="50" priority="8">
      <formula>AND(I14&lt;J14,I14&lt;-1.99999)</formula>
    </cfRule>
  </conditionalFormatting>
  <conditionalFormatting sqref="M14">
    <cfRule type="expression" dxfId="49" priority="17">
      <formula>AND(I14&lt;J14,I14&lt;-1.99999)</formula>
    </cfRule>
  </conditionalFormatting>
  <conditionalFormatting sqref="M15">
    <cfRule type="expression" dxfId="48" priority="15">
      <formula>AND(I15&lt;J15,I15&lt;-1.99999)</formula>
    </cfRule>
  </conditionalFormatting>
  <conditionalFormatting sqref="M16">
    <cfRule type="expression" dxfId="47" priority="14">
      <formula>AND(I16&lt;J16,I16&lt;-1.99999)</formula>
    </cfRule>
  </conditionalFormatting>
  <conditionalFormatting sqref="M17">
    <cfRule type="expression" dxfId="46" priority="13">
      <formula>AND(I17&lt;J17,I17&lt;-1.99999)</formula>
    </cfRule>
  </conditionalFormatting>
  <conditionalFormatting sqref="M18">
    <cfRule type="expression" dxfId="45" priority="12">
      <formula>AND(I18&lt;J18,I18&lt;-1.99999)</formula>
    </cfRule>
  </conditionalFormatting>
  <conditionalFormatting sqref="M19">
    <cfRule type="expression" dxfId="44" priority="11">
      <formula>AND(I19&lt;J19,I19&lt;-1.99999)</formula>
    </cfRule>
  </conditionalFormatting>
  <conditionalFormatting sqref="M20">
    <cfRule type="expression" dxfId="43" priority="10">
      <formula>AND(I20&lt;J20,I20&lt;-1.99999)</formula>
    </cfRule>
  </conditionalFormatting>
  <conditionalFormatting sqref="M21">
    <cfRule type="expression" dxfId="42" priority="9">
      <formula>AND(I21&lt;J21,I21&lt;-1.99999)</formula>
    </cfRule>
  </conditionalFormatting>
  <conditionalFormatting sqref="N14:N21">
    <cfRule type="cellIs" priority="16" operator="notEqual">
      <formula>"""N/A"""</formula>
    </cfRule>
  </conditionalFormatting>
  <conditionalFormatting sqref="N15">
    <cfRule type="expression" dxfId="41" priority="7">
      <formula>AND(I15&lt;J15,I15&lt;-1.99999)</formula>
    </cfRule>
  </conditionalFormatting>
  <conditionalFormatting sqref="N16">
    <cfRule type="expression" dxfId="40" priority="6">
      <formula>AND(I16&lt;J16,I16&lt;-1.99999)</formula>
    </cfRule>
  </conditionalFormatting>
  <conditionalFormatting sqref="N17">
    <cfRule type="expression" dxfId="39" priority="5">
      <formula>AND(I17&lt;J17,I17&lt;-1.99999)</formula>
    </cfRule>
  </conditionalFormatting>
  <conditionalFormatting sqref="N18">
    <cfRule type="expression" dxfId="38" priority="4">
      <formula>AND(I18&lt;J18,I18&lt;-1.99999)</formula>
    </cfRule>
  </conditionalFormatting>
  <conditionalFormatting sqref="N19">
    <cfRule type="expression" dxfId="37" priority="3">
      <formula>AND(I19&lt;J19,I19&lt;-1.99999)</formula>
    </cfRule>
  </conditionalFormatting>
  <conditionalFormatting sqref="N20">
    <cfRule type="expression" dxfId="36" priority="2">
      <formula>AND(I20&lt;J20,I20&lt;-1.99999)</formula>
    </cfRule>
  </conditionalFormatting>
  <conditionalFormatting sqref="N21">
    <cfRule type="expression" dxfId="35" priority="1">
      <formula>AND(I21&lt;J21,I21&lt;-1.99999)</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showGridLines="0" zoomScaleNormal="100" workbookViewId="0"/>
  </sheetViews>
  <sheetFormatPr defaultRowHeight="15"/>
  <cols>
    <col min="2" max="2" width="19.42578125" customWidth="1"/>
    <col min="3" max="3" width="13.42578125" customWidth="1"/>
    <col min="4" max="4" width="11.42578125" customWidth="1"/>
    <col min="5" max="5" width="9.85546875" customWidth="1"/>
    <col min="6" max="6" width="10.85546875" customWidth="1"/>
    <col min="7" max="7" width="12.7109375" customWidth="1"/>
    <col min="8" max="8" width="6" customWidth="1"/>
    <col min="9" max="9" width="14.5703125" customWidth="1"/>
    <col min="10" max="10" width="6.5703125" customWidth="1"/>
    <col min="11" max="11" width="14.140625" customWidth="1"/>
    <col min="12" max="12" width="8.140625" bestFit="1" customWidth="1"/>
    <col min="13" max="13" width="14.42578125" customWidth="1"/>
    <col min="14" max="14" width="11.85546875" customWidth="1"/>
  </cols>
  <sheetData>
    <row r="1" spans="1:14" ht="15.75">
      <c r="A1" s="41" t="s">
        <v>65</v>
      </c>
    </row>
    <row r="2" spans="1:14">
      <c r="A2" s="1"/>
    </row>
    <row r="3" spans="1:14">
      <c r="A3" t="s">
        <v>57</v>
      </c>
    </row>
    <row r="5" spans="1:14">
      <c r="A5" t="s">
        <v>72</v>
      </c>
    </row>
    <row r="6" spans="1:14">
      <c r="A6" t="s">
        <v>74</v>
      </c>
    </row>
    <row r="7" spans="1:14">
      <c r="A7" t="s">
        <v>52</v>
      </c>
    </row>
    <row r="8" spans="1:14">
      <c r="A8" t="s">
        <v>53</v>
      </c>
    </row>
    <row r="10" spans="1:14">
      <c r="A10" t="s">
        <v>11</v>
      </c>
    </row>
    <row r="11" spans="1:14">
      <c r="A11" t="s">
        <v>59</v>
      </c>
    </row>
    <row r="13" spans="1:14" s="37" customFormat="1" ht="26.65" customHeight="1">
      <c r="B13" s="38" t="s">
        <v>0</v>
      </c>
      <c r="C13" s="39" t="s">
        <v>1</v>
      </c>
      <c r="D13" s="38" t="s">
        <v>2</v>
      </c>
      <c r="E13" s="38" t="s">
        <v>8</v>
      </c>
      <c r="F13" s="38" t="s">
        <v>9</v>
      </c>
      <c r="G13" s="39" t="s">
        <v>54</v>
      </c>
      <c r="H13" s="38"/>
      <c r="I13" s="40" t="s">
        <v>62</v>
      </c>
      <c r="J13" s="38" t="s">
        <v>10</v>
      </c>
      <c r="K13" s="40" t="s">
        <v>68</v>
      </c>
      <c r="L13" s="38" t="s">
        <v>50</v>
      </c>
      <c r="M13" s="21" t="s">
        <v>4</v>
      </c>
      <c r="N13" s="21" t="s">
        <v>49</v>
      </c>
    </row>
    <row r="14" spans="1:14">
      <c r="A14">
        <v>1</v>
      </c>
      <c r="B14" s="15" t="s">
        <v>20</v>
      </c>
      <c r="C14" s="12">
        <v>2547</v>
      </c>
      <c r="D14" s="24">
        <f>(C14*(G14/100))</f>
        <v>1388.115</v>
      </c>
      <c r="E14" s="23">
        <f>(C14/C22)*100</f>
        <v>3.6700288184438037</v>
      </c>
      <c r="F14" s="23">
        <f>(D14/D22)*100</f>
        <v>3.0169778971428345</v>
      </c>
      <c r="G14" s="14">
        <v>54.5</v>
      </c>
      <c r="H14" s="16"/>
      <c r="I14" s="16">
        <f>G14-B35</f>
        <v>-12.246443689886775</v>
      </c>
      <c r="J14" s="16">
        <f t="shared" ref="J14:J21" si="0">(1.96*SQRT(G14*(100-G14)/C14))*-1</f>
        <v>-1.9339513654135267</v>
      </c>
      <c r="K14" s="48">
        <f t="shared" ref="K14:K22" si="1">F14/E14</f>
        <v>0.82205836694822432</v>
      </c>
      <c r="L14" s="16">
        <f>(G14/G28)*100</f>
        <v>74.791096846218252</v>
      </c>
      <c r="M14" s="17">
        <f>IF((AND(I14&lt; J14, I14&lt;-1.99999)),ROUNDUP((((B35+J14)*D14) / G14) - D14,0), "N/A")</f>
        <v>263</v>
      </c>
      <c r="N14" s="17">
        <f>IF((AND(I14&lt; J14, I14&lt;-1.99999)),ROUNDUP((((B35)*D14) / G14) - D14,0), "N/A")</f>
        <v>312</v>
      </c>
    </row>
    <row r="15" spans="1:14">
      <c r="A15">
        <v>2</v>
      </c>
      <c r="B15" s="15" t="s">
        <v>21</v>
      </c>
      <c r="C15" s="13">
        <v>213</v>
      </c>
      <c r="D15" s="25">
        <f t="shared" ref="D15:D21" si="2">(C15*(G15/100))</f>
        <v>144</v>
      </c>
      <c r="E15" s="23">
        <f>(C15/C22) * 100</f>
        <v>0.3069164265129683</v>
      </c>
      <c r="F15" s="23">
        <f>(D15/D22)*100</f>
        <v>0.31297465785512596</v>
      </c>
      <c r="G15" s="14">
        <v>67.605633802816897</v>
      </c>
      <c r="H15" s="16"/>
      <c r="I15" s="16">
        <f>G15-C35</f>
        <v>1.3126669159739919</v>
      </c>
      <c r="J15" s="16">
        <f t="shared" si="0"/>
        <v>-6.2848144111575373</v>
      </c>
      <c r="K15" s="48">
        <f t="shared" si="1"/>
        <v>1.0197390260631805</v>
      </c>
      <c r="L15" s="16">
        <f>(G15/G28)*100</f>
        <v>92.776137708191655</v>
      </c>
      <c r="M15" s="17" t="str">
        <f>IF((AND(I15&lt; J15, I15&lt;-1.99999)),ROUNDUP((((C35+J15)*D15) / G15) - D15,0), "N/A")</f>
        <v>N/A</v>
      </c>
      <c r="N15" s="17" t="str">
        <f>IF((AND(I15&lt; J15, I15&lt;-1.99999)),ROUNDUP((((C35)*D15) / G15) - D15,0), "N/A")</f>
        <v>N/A</v>
      </c>
    </row>
    <row r="16" spans="1:14">
      <c r="A16">
        <v>3</v>
      </c>
      <c r="B16" s="15" t="s">
        <v>22</v>
      </c>
      <c r="C16" s="12">
        <v>9834</v>
      </c>
      <c r="D16" s="24">
        <f t="shared" si="2"/>
        <v>7166</v>
      </c>
      <c r="E16" s="23">
        <f>(C16/C22) *100</f>
        <v>14.170028818443804</v>
      </c>
      <c r="F16" s="23">
        <f>(D16/D22)*100</f>
        <v>15.574836098540503</v>
      </c>
      <c r="G16" s="14">
        <v>72.869635956884281</v>
      </c>
      <c r="H16" s="16"/>
      <c r="I16" s="16">
        <f>G16-D35</f>
        <v>7.6577449452333326</v>
      </c>
      <c r="J16" s="16">
        <f t="shared" si="0"/>
        <v>-0.87880411120701241</v>
      </c>
      <c r="K16" s="48">
        <f t="shared" si="1"/>
        <v>1.0991393382537227</v>
      </c>
      <c r="L16" s="16">
        <f>(G16/G28)*100</f>
        <v>100</v>
      </c>
      <c r="M16" s="17" t="str">
        <f>IF((AND(I16&lt; J16, I16&lt;-1.99999)),ROUNDUP((((D35+J16)*D16) / G16) - D16,0), "N/A")</f>
        <v>N/A</v>
      </c>
      <c r="N16" s="17" t="str">
        <f>IF((AND(I16&lt; J16, I16&lt;-1.99999)),ROUNDUP((((D35)*D16) / G16) - D16,0), "N/A")</f>
        <v>N/A</v>
      </c>
    </row>
    <row r="17" spans="1:14">
      <c r="A17">
        <v>4</v>
      </c>
      <c r="B17" s="15" t="s">
        <v>23</v>
      </c>
      <c r="C17" s="12">
        <v>35055</v>
      </c>
      <c r="D17" s="24">
        <f t="shared" si="2"/>
        <v>22304.000000000004</v>
      </c>
      <c r="E17" s="23">
        <f>(C17/C22)*100</f>
        <v>50.511527377521617</v>
      </c>
      <c r="F17" s="23">
        <f>(D17/D22)*100</f>
        <v>48.476297005560625</v>
      </c>
      <c r="G17" s="14">
        <v>63.62573099415205</v>
      </c>
      <c r="H17" s="16"/>
      <c r="I17" s="16">
        <f>G17-E35</f>
        <v>-5.3977513176837419</v>
      </c>
      <c r="J17" s="16">
        <f t="shared" si="0"/>
        <v>-0.50361031323066907</v>
      </c>
      <c r="K17" s="48">
        <f t="shared" si="1"/>
        <v>0.95970760581540637</v>
      </c>
      <c r="L17" s="16">
        <f>(G17/G28)*100</f>
        <v>87.314462544863417</v>
      </c>
      <c r="M17" s="17">
        <f>IF((AND(I17&lt; J17, I17&lt;-1.99999)),ROUNDUP((((E35+J17)*D17) / G17) - D17,0), "N/A")</f>
        <v>1716</v>
      </c>
      <c r="N17" s="17">
        <f>IF((AND(I17&lt; J17, I17&lt;-1.99999)),ROUNDUP((((E35)*D17) / G17) - D17,0), "N/A")</f>
        <v>1893</v>
      </c>
    </row>
    <row r="18" spans="1:14">
      <c r="A18">
        <v>5</v>
      </c>
      <c r="B18" s="15" t="s">
        <v>24</v>
      </c>
      <c r="C18" s="12">
        <v>2261</v>
      </c>
      <c r="D18" s="24">
        <f t="shared" si="2"/>
        <v>1468</v>
      </c>
      <c r="E18" s="23">
        <f>(C18/C22)*100</f>
        <v>3.2579250720461097</v>
      </c>
      <c r="F18" s="23">
        <f>(D18/D22)*100</f>
        <v>3.1906027620230897</v>
      </c>
      <c r="G18" s="14">
        <v>64.927023440955338</v>
      </c>
      <c r="H18" s="16"/>
      <c r="I18" s="16">
        <f>G18-F35</f>
        <v>-1.4161079729769597</v>
      </c>
      <c r="J18" s="16">
        <f t="shared" si="0"/>
        <v>-1.9670022164390655</v>
      </c>
      <c r="K18" s="48">
        <f t="shared" si="1"/>
        <v>0.97933583230606991</v>
      </c>
      <c r="L18" s="16">
        <f>(G18/G28)*100</f>
        <v>89.10024400200318</v>
      </c>
      <c r="M18" s="17" t="str">
        <f>IF((AND(I18&lt; J18, I18&lt;-1.99999)),ROUNDUP((((F35+J18)*D18) / G18) - D18,0), "N/A")</f>
        <v>N/A</v>
      </c>
      <c r="N18" s="17" t="str">
        <f>IF((AND(I18&lt; J18, I18&lt;-1.99999)),ROUNDUP((((F35)*D18) / G18) - D18,0), "N/A")</f>
        <v>N/A</v>
      </c>
    </row>
    <row r="19" spans="1:14">
      <c r="A19">
        <v>6</v>
      </c>
      <c r="B19" s="15" t="s">
        <v>25</v>
      </c>
      <c r="C19" s="13">
        <v>286</v>
      </c>
      <c r="D19" s="25">
        <f t="shared" si="2"/>
        <v>153</v>
      </c>
      <c r="E19" s="23">
        <f>(C19/C22)*100</f>
        <v>0.41210374639769454</v>
      </c>
      <c r="F19" s="23">
        <f>(D19/D22)*100</f>
        <v>0.33253557397107131</v>
      </c>
      <c r="G19" s="14">
        <v>53.4965034965035</v>
      </c>
      <c r="H19" s="16"/>
      <c r="I19" s="16">
        <f>G19-G35</f>
        <v>-12.853461778259948</v>
      </c>
      <c r="J19" s="16">
        <f t="shared" si="0"/>
        <v>-5.7806750574316661</v>
      </c>
      <c r="K19" s="48">
        <f t="shared" si="1"/>
        <v>0.80692198718854369</v>
      </c>
      <c r="L19" s="16">
        <f>(G19/G28)*100</f>
        <v>73.413984842954989</v>
      </c>
      <c r="M19" s="17">
        <f>IF((AND(I19&lt; J19, I19&lt;-1.99999)),ROUNDUP((((G35+J19)*D19) / G19) - D19,0), "N/A")</f>
        <v>21</v>
      </c>
      <c r="N19" s="17">
        <f>IF((AND(I19&lt; J19, I19&lt;-1.99999)),ROUNDUP((((G35)*D19) / G19) - D19,0), "N/A")</f>
        <v>37</v>
      </c>
    </row>
    <row r="20" spans="1:14">
      <c r="A20">
        <v>7</v>
      </c>
      <c r="B20" s="15" t="s">
        <v>26</v>
      </c>
      <c r="C20" s="12">
        <v>16696</v>
      </c>
      <c r="D20" s="24">
        <f t="shared" si="2"/>
        <v>11878.000000000002</v>
      </c>
      <c r="E20" s="23">
        <f>(C20/C22)*100</f>
        <v>24.057636887608069</v>
      </c>
      <c r="F20" s="23">
        <f>(D20/D22)*100</f>
        <v>25.816062402799904</v>
      </c>
      <c r="G20" s="14">
        <v>71.142788691902254</v>
      </c>
      <c r="H20" s="16"/>
      <c r="I20" s="16">
        <f>G20-H35</f>
        <v>6.380882574719493</v>
      </c>
      <c r="J20" s="16">
        <f t="shared" si="0"/>
        <v>-0.68729387812578435</v>
      </c>
      <c r="K20" s="48">
        <f t="shared" si="1"/>
        <v>1.0730921961872983</v>
      </c>
      <c r="L20" s="16">
        <f>(G20/G28)*100</f>
        <v>97.630223834240411</v>
      </c>
      <c r="M20" s="17" t="str">
        <f>IF((AND(I20&lt; J20, I20&lt;-1.99999)),ROUNDUP((((H35+J20)*D20) / G20) - D20,0), "N/A")</f>
        <v>N/A</v>
      </c>
      <c r="N20" s="17" t="str">
        <f>IF((AND(I20&lt; J20, I20&lt;-1.99999)),ROUNDUP((((H35)*D20) / G20) - D20,0), "N/A")</f>
        <v>N/A</v>
      </c>
    </row>
    <row r="21" spans="1:14">
      <c r="A21">
        <v>8</v>
      </c>
      <c r="B21" s="15" t="s">
        <v>27</v>
      </c>
      <c r="C21" s="12">
        <v>2508</v>
      </c>
      <c r="D21" s="24">
        <f t="shared" si="2"/>
        <v>1509</v>
      </c>
      <c r="E21" s="23">
        <f>(C21/C22)*100</f>
        <v>3.6138328530259369</v>
      </c>
      <c r="F21" s="23">
        <f>(D21/D22)*100</f>
        <v>3.2797136021068409</v>
      </c>
      <c r="G21" s="14">
        <v>60.167464114832534</v>
      </c>
      <c r="H21" s="16"/>
      <c r="I21" s="16">
        <f>G21-I35</f>
        <v>-6.3593477610270739</v>
      </c>
      <c r="J21" s="16">
        <f t="shared" si="0"/>
        <v>-1.915985142935358</v>
      </c>
      <c r="K21" s="48">
        <f t="shared" si="1"/>
        <v>0.90754435401202049</v>
      </c>
      <c r="L21" s="16">
        <f>(G21/G28)*100</f>
        <v>82.568635515666074</v>
      </c>
      <c r="M21" s="17">
        <f>IF((AND(I21&lt; J21, I21&lt;-1.99999)),ROUNDUP((((I35+J21)*D21) / G21) - D21,0), "N/A")</f>
        <v>112</v>
      </c>
      <c r="N21" s="17">
        <f>IF((AND(I21&lt; J21, I21&lt;-1.99999)),ROUNDUP((((I35)*D21) / G21) - D21,0), "N/A")</f>
        <v>160</v>
      </c>
    </row>
    <row r="22" spans="1:14">
      <c r="A22" s="1" t="s">
        <v>3</v>
      </c>
      <c r="C22" s="18">
        <f>SUM(C14:C21)</f>
        <v>69400</v>
      </c>
      <c r="D22" s="18">
        <f>SUM(D14:D21)</f>
        <v>46010.115000000005</v>
      </c>
      <c r="E22" s="15">
        <v>100</v>
      </c>
      <c r="F22" s="15">
        <v>100</v>
      </c>
      <c r="G22" s="16">
        <f>(D22/C22) * 100</f>
        <v>66.29699567723344</v>
      </c>
      <c r="K22" s="16">
        <f t="shared" si="1"/>
        <v>1</v>
      </c>
    </row>
    <row r="24" spans="1:14">
      <c r="G24" s="1" t="s">
        <v>55</v>
      </c>
    </row>
    <row r="25" spans="1:14">
      <c r="G25" s="22">
        <f>(D22/C22)*100</f>
        <v>66.29699567723344</v>
      </c>
    </row>
    <row r="27" spans="1:14">
      <c r="G27" s="1" t="s">
        <v>56</v>
      </c>
    </row>
    <row r="28" spans="1:14">
      <c r="G28" s="22">
        <f>MAX(G14:G21)</f>
        <v>72.869635956884281</v>
      </c>
    </row>
    <row r="34" spans="2:9">
      <c r="B34" t="s">
        <v>12</v>
      </c>
      <c r="C34" t="s">
        <v>13</v>
      </c>
      <c r="D34" t="s">
        <v>14</v>
      </c>
      <c r="E34" t="s">
        <v>15</v>
      </c>
      <c r="F34" t="s">
        <v>16</v>
      </c>
      <c r="G34" t="s">
        <v>17</v>
      </c>
      <c r="H34" t="s">
        <v>18</v>
      </c>
      <c r="I34" t="s">
        <v>19</v>
      </c>
    </row>
    <row r="35" spans="2:9">
      <c r="B35">
        <f>((D15+D16+D17+D18+D19+D20+D21)/(C15+C16+C17+C18+C19+C20+C21))*100</f>
        <v>66.746443689886775</v>
      </c>
      <c r="C35">
        <f>((D14+D16+D17+D18+D19+D20+D21)/(C14+C16+C17+C18+C19+C20+C21))*100</f>
        <v>66.292966886842905</v>
      </c>
      <c r="D35">
        <f>((D14+D15+D17+D18+D19+D20+D21)/(C14+C15+C17+C18+C19+C20+C21))*100</f>
        <v>65.211891011650948</v>
      </c>
      <c r="E35">
        <f>((D14+D15+D16+D18+D19+D20+D21)/(C14+C15+C16+C18+C19+C20+C21))*100</f>
        <v>69.023482311835792</v>
      </c>
      <c r="F35">
        <f>((D14+D15+D16+D17+D19+D20+D21)/(C14+C15+C16+C17+C19+C20+C21))*100</f>
        <v>66.343131413932298</v>
      </c>
      <c r="G35">
        <f>((D14+D15+D16+D17+D18+D20+D21)/(C14+C15+C16+C17+C18+C20+C21))*100</f>
        <v>66.349965274763449</v>
      </c>
      <c r="H35">
        <f>((D14+D15+D16+D17+D18+D19+D21)/(C14+C15+C16+C17+C18+C19+C21))*100</f>
        <v>64.761906117182761</v>
      </c>
      <c r="I35">
        <f>((D14+D15+D16+D17+D18+D19+D20)/(C14+C15+C16+C17+C18+C19+C20))*100</f>
        <v>66.526811875859607</v>
      </c>
    </row>
  </sheetData>
  <sheetProtection algorithmName="SHA-512" hashValue="/gC2w/OJcH7MAWsxWxsoiIOLqlJo/pEbtMopEEKBegvHRwABbnX4J1JF6jy2RVYdwoOwW/U8lpF99Z3iYI1VRw==" saltValue="1H57tFEQb2Ovj2/Wm32LQQ==" spinCount="100000" sheet="1" objects="1" scenarios="1"/>
  <conditionalFormatting sqref="L14:L21">
    <cfRule type="cellIs" dxfId="34" priority="50" stopIfTrue="1" operator="lessThanOrEqual">
      <formula>80</formula>
    </cfRule>
  </conditionalFormatting>
  <conditionalFormatting sqref="K14:K21">
    <cfRule type="cellIs" dxfId="33" priority="49" stopIfTrue="1" operator="lessThanOrEqual">
      <formula>0.8</formula>
    </cfRule>
  </conditionalFormatting>
  <conditionalFormatting sqref="H14">
    <cfRule type="cellIs" dxfId="32" priority="48" stopIfTrue="1" operator="lessThan">
      <formula>$J$14</formula>
    </cfRule>
  </conditionalFormatting>
  <conditionalFormatting sqref="H15">
    <cfRule type="cellIs" dxfId="31" priority="47" stopIfTrue="1" operator="lessThan">
      <formula>$J$15</formula>
    </cfRule>
  </conditionalFormatting>
  <conditionalFormatting sqref="H16">
    <cfRule type="cellIs" dxfId="30" priority="46" stopIfTrue="1" operator="lessThan">
      <formula>$J$16</formula>
    </cfRule>
  </conditionalFormatting>
  <conditionalFormatting sqref="H17">
    <cfRule type="cellIs" dxfId="29" priority="45" stopIfTrue="1" operator="lessThan">
      <formula>$J$17</formula>
    </cfRule>
  </conditionalFormatting>
  <conditionalFormatting sqref="H18">
    <cfRule type="cellIs" dxfId="28" priority="44" stopIfTrue="1" operator="lessThan">
      <formula>$J$18</formula>
    </cfRule>
  </conditionalFormatting>
  <conditionalFormatting sqref="H19">
    <cfRule type="cellIs" dxfId="27" priority="43" stopIfTrue="1" operator="lessThan">
      <formula>$J$19</formula>
    </cfRule>
  </conditionalFormatting>
  <conditionalFormatting sqref="H20">
    <cfRule type="cellIs" dxfId="26" priority="42" stopIfTrue="1" operator="lessThan">
      <formula>$J$20</formula>
    </cfRule>
  </conditionalFormatting>
  <conditionalFormatting sqref="H21">
    <cfRule type="cellIs" dxfId="25" priority="41" stopIfTrue="1" operator="lessThan">
      <formula>$J$21</formula>
    </cfRule>
  </conditionalFormatting>
  <conditionalFormatting sqref="C14:C21">
    <cfRule type="cellIs" dxfId="24" priority="40" operator="greaterThanOrEqual">
      <formula>800</formula>
    </cfRule>
  </conditionalFormatting>
  <conditionalFormatting sqref="I21">
    <cfRule type="expression" dxfId="23" priority="24" stopIfTrue="1">
      <formula>AND(I21&lt;J21,I21&lt;-1.99999)</formula>
    </cfRule>
  </conditionalFormatting>
  <conditionalFormatting sqref="I14">
    <cfRule type="expression" dxfId="22" priority="31" stopIfTrue="1">
      <formula>AND(I14&lt;J14,I14&lt;-1.99999)</formula>
    </cfRule>
  </conditionalFormatting>
  <conditionalFormatting sqref="I15">
    <cfRule type="expression" dxfId="21" priority="30" stopIfTrue="1">
      <formula>AND(I15&lt;J15,I15&lt;-1.99999)</formula>
    </cfRule>
  </conditionalFormatting>
  <conditionalFormatting sqref="I16">
    <cfRule type="expression" dxfId="20" priority="29" stopIfTrue="1">
      <formula>AND(I16&lt;J16,I16&lt;-1.99999)</formula>
    </cfRule>
  </conditionalFormatting>
  <conditionalFormatting sqref="I17">
    <cfRule type="expression" dxfId="19" priority="28" stopIfTrue="1">
      <formula>AND(I17&lt;J17,I17&lt;-1.99999)</formula>
    </cfRule>
  </conditionalFormatting>
  <conditionalFormatting sqref="I18">
    <cfRule type="expression" dxfId="18" priority="27" stopIfTrue="1">
      <formula>AND(I18&lt;J18,I18&lt;-1.99999)</formula>
    </cfRule>
  </conditionalFormatting>
  <conditionalFormatting sqref="I19">
    <cfRule type="expression" dxfId="17" priority="26" stopIfTrue="1">
      <formula>AND(I19&lt;J19,I19&lt;-1.99999)</formula>
    </cfRule>
  </conditionalFormatting>
  <conditionalFormatting sqref="I20">
    <cfRule type="expression" dxfId="16" priority="25" stopIfTrue="1">
      <formula>AND(I20&lt;J20,I20&lt;-1.99999)</formula>
    </cfRule>
  </conditionalFormatting>
  <conditionalFormatting sqref="M14:M21">
    <cfRule type="cellIs" priority="19" operator="notEqual">
      <formula>"""N/A"""</formula>
    </cfRule>
  </conditionalFormatting>
  <conditionalFormatting sqref="N14">
    <cfRule type="expression" dxfId="15" priority="8">
      <formula>AND(I14&lt;J14,I14&lt;-1.99999)</formula>
    </cfRule>
  </conditionalFormatting>
  <conditionalFormatting sqref="M14">
    <cfRule type="expression" dxfId="14" priority="17">
      <formula>AND(I14&lt;J14,I14&lt;-1.99999)</formula>
    </cfRule>
  </conditionalFormatting>
  <conditionalFormatting sqref="M15">
    <cfRule type="expression" dxfId="13" priority="15">
      <formula>AND(I15&lt;J15,I15&lt;-1.99999)</formula>
    </cfRule>
  </conditionalFormatting>
  <conditionalFormatting sqref="M16">
    <cfRule type="expression" dxfId="12" priority="14">
      <formula>AND(I16&lt;J16,I16&lt;-1.99999)</formula>
    </cfRule>
  </conditionalFormatting>
  <conditionalFormatting sqref="M17">
    <cfRule type="expression" dxfId="11" priority="13">
      <formula>AND(I17&lt;J17,I17&lt;-1.99999)</formula>
    </cfRule>
  </conditionalFormatting>
  <conditionalFormatting sqref="M18">
    <cfRule type="expression" dxfId="10" priority="12">
      <formula>AND(I18&lt;J18,I18&lt;-1.99999)</formula>
    </cfRule>
  </conditionalFormatting>
  <conditionalFormatting sqref="M19">
    <cfRule type="expression" dxfId="9" priority="11">
      <formula>AND(I19&lt;J19,I19&lt;-1.99999)</formula>
    </cfRule>
  </conditionalFormatting>
  <conditionalFormatting sqref="M20">
    <cfRule type="expression" dxfId="8" priority="10">
      <formula>AND(I20&lt;J20,I20&lt;-1.99999)</formula>
    </cfRule>
  </conditionalFormatting>
  <conditionalFormatting sqref="M21">
    <cfRule type="expression" dxfId="7" priority="9">
      <formula>AND(I21&lt;J21,I21&lt;-1.99999)</formula>
    </cfRule>
  </conditionalFormatting>
  <conditionalFormatting sqref="N14:N21">
    <cfRule type="cellIs" priority="16" operator="notEqual">
      <formula>"""N/A"""</formula>
    </cfRule>
  </conditionalFormatting>
  <conditionalFormatting sqref="N15">
    <cfRule type="expression" dxfId="6" priority="7">
      <formula>AND(I15&lt;J15,I15&lt;-1.99999)</formula>
    </cfRule>
  </conditionalFormatting>
  <conditionalFormatting sqref="N16">
    <cfRule type="expression" dxfId="5" priority="6">
      <formula>AND(I16&lt;J16,I16&lt;-1.99999)</formula>
    </cfRule>
  </conditionalFormatting>
  <conditionalFormatting sqref="N17">
    <cfRule type="expression" dxfId="4" priority="5">
      <formula>AND(I17&lt;J17,I17&lt;-1.99999)</formula>
    </cfRule>
  </conditionalFormatting>
  <conditionalFormatting sqref="N18">
    <cfRule type="expression" dxfId="3" priority="4">
      <formula>AND(I18&lt;J18,I18&lt;-1.99999)</formula>
    </cfRule>
  </conditionalFormatting>
  <conditionalFormatting sqref="N19">
    <cfRule type="expression" dxfId="2" priority="3">
      <formula>AND(I19&lt;J19,I19&lt;-1.99999)</formula>
    </cfRule>
  </conditionalFormatting>
  <conditionalFormatting sqref="N20">
    <cfRule type="expression" dxfId="1" priority="2">
      <formula>AND(I20&lt;J20,I20&lt;-1.99999)</formula>
    </cfRule>
  </conditionalFormatting>
  <conditionalFormatting sqref="N21">
    <cfRule type="expression" dxfId="0" priority="1">
      <formula>AND(I21&lt;J21,I21&lt;-1.99999)</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6"/>
  <sheetViews>
    <sheetView showGridLines="0" workbookViewId="0"/>
  </sheetViews>
  <sheetFormatPr defaultColWidth="8.85546875" defaultRowHeight="15"/>
  <cols>
    <col min="1" max="1" width="160.5703125" style="45" customWidth="1"/>
    <col min="2" max="16384" width="8.85546875" style="36"/>
  </cols>
  <sheetData>
    <row r="1" spans="1:1" ht="18.75">
      <c r="A1" s="44" t="s">
        <v>32</v>
      </c>
    </row>
    <row r="2" spans="1:1" ht="18.75">
      <c r="A2" s="44"/>
    </row>
    <row r="3" spans="1:1" ht="18.75">
      <c r="A3" s="46"/>
    </row>
    <row r="4" spans="1:1" ht="15.75">
      <c r="A4" s="42" t="s">
        <v>75</v>
      </c>
    </row>
    <row r="5" spans="1:1">
      <c r="A5" s="47" t="s">
        <v>76</v>
      </c>
    </row>
    <row r="6" spans="1:1">
      <c r="A6" s="37"/>
    </row>
    <row r="7" spans="1:1" ht="63">
      <c r="A7" s="43" t="s">
        <v>69</v>
      </c>
    </row>
    <row r="8" spans="1:1" ht="15.75">
      <c r="A8" s="43"/>
    </row>
    <row r="9" spans="1:1" ht="15.75">
      <c r="A9" s="43" t="s">
        <v>61</v>
      </c>
    </row>
    <row r="10" spans="1:1" ht="15.75">
      <c r="A10" s="43"/>
    </row>
    <row r="11" spans="1:1" ht="15.75">
      <c r="A11" s="43" t="s">
        <v>51</v>
      </c>
    </row>
    <row r="12" spans="1:1" ht="15.75">
      <c r="A12" s="43"/>
    </row>
    <row r="13" spans="1:1" ht="31.5">
      <c r="A13" s="43" t="s">
        <v>70</v>
      </c>
    </row>
    <row r="14" spans="1:1" ht="15.75">
      <c r="A14" s="43"/>
    </row>
    <row r="15" spans="1:1" ht="31.5">
      <c r="A15" s="43" t="s">
        <v>71</v>
      </c>
    </row>
    <row r="16" spans="1:1">
      <c r="A16" s="37"/>
    </row>
  </sheetData>
  <sheetProtection algorithmName="SHA-512" hashValue="1Xtxo3VMELrmAesfGDjcyYBh/CvDly4zyj0u3bQIObwC6/O55lyYHL24gwqJCSHqycJ4ZnRkbCvpc/S9lSe7Zw==" saltValue="Wh+dnvOonP/8WoDt39i6xw==" spinCount="100000" sheet="1" objects="1" scenarios="1"/>
  <hyperlinks>
    <hyperlink ref="A5" r:id="rId1" xr:uid="{29DAA0C1-C8D3-4764-8D76-6E5F6AB10EF0}"/>
  </hyperlinks>
  <pageMargins left="0.7" right="0.7" top="0.75" bottom="0.75" header="0.3" footer="0.3"/>
  <pageSetup orientation="portrait"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Menu</vt:lpstr>
      <vt:lpstr>OR Not Avail (Counts Method)</vt:lpstr>
      <vt:lpstr>OR Avail (OR Method)</vt:lpstr>
      <vt:lpstr>Example of Counts Method</vt:lpstr>
      <vt:lpstr>Example of Outcome Rate Method</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Sosa</dc:creator>
  <cp:lastModifiedBy>Diana Pineda</cp:lastModifiedBy>
  <dcterms:created xsi:type="dcterms:W3CDTF">2017-09-02T05:27:31Z</dcterms:created>
  <dcterms:modified xsi:type="dcterms:W3CDTF">2020-09-21T19:33:59Z</dcterms:modified>
</cp:coreProperties>
</file>