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sbccd-my.sharepoint.com/personal/kwurtz_sbccd_cc_ca_us/Documents/Committee Meetings/Desktop/"/>
    </mc:Choice>
  </mc:AlternateContent>
  <xr:revisionPtr revIDLastSave="994" documentId="11_30D46E0F23178C2E6082FF63B1A08C9634365DE0" xr6:coauthVersionLast="47" xr6:coauthVersionMax="47" xr10:uidLastSave="{525160CA-D064-43AF-AEC8-63365391C268}"/>
  <bookViews>
    <workbookView xWindow="25695" yWindow="0" windowWidth="26010" windowHeight="20985" xr2:uid="{00000000-000D-0000-FFFF-FFFF00000000}"/>
  </bookViews>
  <sheets>
    <sheet name="Table of Contents" sheetId="13" r:id="rId1"/>
    <sheet name="Daily Census Meeting Times" sheetId="10" r:id="rId2"/>
    <sheet name="Weekly Contact Hours" sheetId="7" r:id="rId3"/>
    <sheet name="Weekly Census FTES" sheetId="1" r:id="rId4"/>
    <sheet name="Daily Census FTES" sheetId="2" r:id="rId5"/>
    <sheet name="How many Daily Census Sections" sheetId="9" r:id="rId6"/>
    <sheet name="Positive Attendance FTES" sheetId="3" r:id="rId7"/>
    <sheet name="Inst. FTE &amp; Min Contact Hr" sheetId="5" r:id="rId8"/>
    <sheet name="Inst. FTE &amp; Maximum Contact Hr" sheetId="14" r:id="rId9"/>
    <sheet name="Non-Instructional Faculty FTEF" sheetId="6" r:id="rId10"/>
    <sheet name="COR Hours Calculated by Unit" sheetId="11" r:id="rId11"/>
    <sheet name="COR Hours-Units Calc. by Hour" sheetId="12" r:id="rId1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7" i="14" l="1"/>
  <c r="D27" i="14" s="1"/>
  <c r="C26" i="14"/>
  <c r="D26" i="14" s="1"/>
  <c r="C18" i="14"/>
  <c r="D18" i="14" s="1"/>
  <c r="C17" i="14"/>
  <c r="D17" i="14" s="1"/>
  <c r="D20" i="14" s="1"/>
  <c r="C9" i="14"/>
  <c r="D9" i="14" s="1"/>
  <c r="C8" i="14"/>
  <c r="D8" i="14" s="1"/>
  <c r="D3" i="14"/>
  <c r="C8" i="5"/>
  <c r="C27" i="5"/>
  <c r="C26" i="5"/>
  <c r="C18" i="5"/>
  <c r="C17" i="5"/>
  <c r="F34" i="1"/>
  <c r="I34" i="1" s="1"/>
  <c r="M34" i="1" s="1"/>
  <c r="F33" i="1"/>
  <c r="I33" i="1" s="1"/>
  <c r="M33" i="1" s="1"/>
  <c r="F32" i="1"/>
  <c r="I32" i="1" s="1"/>
  <c r="M32" i="1" s="1"/>
  <c r="F31" i="1"/>
  <c r="I31" i="1" s="1"/>
  <c r="M31" i="1" s="1"/>
  <c r="F30" i="1"/>
  <c r="I30" i="1" s="1"/>
  <c r="M30" i="1" s="1"/>
  <c r="F29" i="1"/>
  <c r="I29" i="1" s="1"/>
  <c r="M29" i="1" s="1"/>
  <c r="F28" i="1"/>
  <c r="I28" i="1" s="1"/>
  <c r="M28" i="1" s="1"/>
  <c r="F27" i="1"/>
  <c r="I27" i="1" s="1"/>
  <c r="M27" i="1" s="1"/>
  <c r="F26" i="1"/>
  <c r="I26" i="1" s="1"/>
  <c r="M26" i="1" s="1"/>
  <c r="F25" i="1"/>
  <c r="I25" i="1" s="1"/>
  <c r="M25" i="1" s="1"/>
  <c r="D4" i="12"/>
  <c r="A8" i="10"/>
  <c r="D29" i="14" l="1"/>
  <c r="D11" i="14"/>
  <c r="F3" i="2"/>
  <c r="F3" i="1"/>
  <c r="E5" i="11"/>
  <c r="C4" i="11"/>
  <c r="B5" i="12"/>
  <c r="F5" i="12" s="1"/>
  <c r="B3" i="12"/>
  <c r="F3" i="12" s="1"/>
  <c r="B6" i="11"/>
  <c r="D4" i="11"/>
  <c r="E4" i="11" s="1"/>
  <c r="D3" i="11"/>
  <c r="D8" i="11" s="1"/>
  <c r="C3" i="11"/>
  <c r="F5" i="11"/>
  <c r="G5" i="11"/>
  <c r="G3" i="11"/>
  <c r="F3" i="11"/>
  <c r="D32" i="14" l="1"/>
  <c r="I3" i="11"/>
  <c r="E3" i="11"/>
  <c r="E6" i="11" s="1"/>
  <c r="G6" i="11"/>
  <c r="C6" i="11"/>
  <c r="D3" i="12"/>
  <c r="F6" i="11"/>
  <c r="D6" i="11"/>
  <c r="E3" i="12"/>
  <c r="A12" i="10" l="1"/>
  <c r="A13" i="10" l="1"/>
  <c r="A14" i="10" s="1"/>
  <c r="A30" i="10" l="1"/>
  <c r="A15" i="10"/>
  <c r="A20" i="10"/>
  <c r="A16" i="10"/>
  <c r="A18" i="10" s="1"/>
  <c r="A19" i="10" s="1"/>
  <c r="D8" i="5"/>
  <c r="A21" i="10" l="1"/>
  <c r="A22" i="10" s="1"/>
  <c r="A23" i="10" s="1"/>
  <c r="A24" i="10" s="1"/>
  <c r="A27" i="10" s="1"/>
  <c r="G26" i="9" l="1"/>
  <c r="G25" i="9"/>
  <c r="G24" i="9"/>
  <c r="K24" i="9" s="1"/>
  <c r="N24" i="9" s="1"/>
  <c r="R24" i="9" s="1"/>
  <c r="S24" i="9" s="1"/>
  <c r="G23" i="9"/>
  <c r="K23" i="9" s="1"/>
  <c r="N23" i="9" s="1"/>
  <c r="R23" i="9" s="1"/>
  <c r="S23" i="9" s="1"/>
  <c r="G22" i="9"/>
  <c r="G21" i="9"/>
  <c r="G20" i="9"/>
  <c r="K20" i="9" s="1"/>
  <c r="N20" i="9" s="1"/>
  <c r="R20" i="9" s="1"/>
  <c r="S20" i="9" s="1"/>
  <c r="G19" i="9"/>
  <c r="K19" i="9" s="1"/>
  <c r="N19" i="9" s="1"/>
  <c r="R19" i="9" s="1"/>
  <c r="S19" i="9" s="1"/>
  <c r="G18" i="9"/>
  <c r="K18" i="9" s="1"/>
  <c r="N18" i="9" s="1"/>
  <c r="R18" i="9" s="1"/>
  <c r="S18" i="9" s="1"/>
  <c r="G17" i="9"/>
  <c r="K17" i="9" s="1"/>
  <c r="N17" i="9" s="1"/>
  <c r="R17" i="9" s="1"/>
  <c r="S17" i="9" s="1"/>
  <c r="G16" i="9"/>
  <c r="K16" i="9" s="1"/>
  <c r="N16" i="9" s="1"/>
  <c r="R16" i="9" s="1"/>
  <c r="S16" i="9" s="1"/>
  <c r="G15" i="9"/>
  <c r="K15" i="9" s="1"/>
  <c r="N15" i="9" s="1"/>
  <c r="R15" i="9" s="1"/>
  <c r="S15" i="9" s="1"/>
  <c r="G14" i="9"/>
  <c r="G13" i="9"/>
  <c r="G12" i="9"/>
  <c r="K12" i="9" s="1"/>
  <c r="N12" i="9" s="1"/>
  <c r="R12" i="9" s="1"/>
  <c r="S12" i="9" s="1"/>
  <c r="G11" i="9"/>
  <c r="K11" i="9" s="1"/>
  <c r="N11" i="9" s="1"/>
  <c r="R11" i="9" s="1"/>
  <c r="S11" i="9" s="1"/>
  <c r="G10" i="9"/>
  <c r="K10" i="9" s="1"/>
  <c r="N10" i="9" s="1"/>
  <c r="R10" i="9" s="1"/>
  <c r="S10" i="9" s="1"/>
  <c r="G9" i="9"/>
  <c r="K9" i="9" s="1"/>
  <c r="N9" i="9" s="1"/>
  <c r="R9" i="9" s="1"/>
  <c r="S9" i="9" s="1"/>
  <c r="G8" i="9"/>
  <c r="K8" i="9" s="1"/>
  <c r="N8" i="9" s="1"/>
  <c r="R8" i="9" s="1"/>
  <c r="S8" i="9" s="1"/>
  <c r="G7" i="9"/>
  <c r="K7" i="9" s="1"/>
  <c r="N7" i="9" s="1"/>
  <c r="R7" i="9" s="1"/>
  <c r="S7" i="9" s="1"/>
  <c r="G6" i="9"/>
  <c r="K6" i="9" s="1"/>
  <c r="N6" i="9" s="1"/>
  <c r="R6" i="9" s="1"/>
  <c r="S6" i="9" s="1"/>
  <c r="G5" i="9"/>
  <c r="K5" i="9" s="1"/>
  <c r="N5" i="9" s="1"/>
  <c r="R5" i="9" s="1"/>
  <c r="S5" i="9" s="1"/>
  <c r="G4" i="9"/>
  <c r="K4" i="9" s="1"/>
  <c r="N4" i="9" s="1"/>
  <c r="R4" i="9" s="1"/>
  <c r="S4" i="9" s="1"/>
  <c r="B28" i="9"/>
  <c r="G3" i="9"/>
  <c r="I28" i="9"/>
  <c r="K26" i="9"/>
  <c r="N26" i="9" s="1"/>
  <c r="R26" i="9" s="1"/>
  <c r="S26" i="9" s="1"/>
  <c r="K25" i="9"/>
  <c r="N25" i="9" s="1"/>
  <c r="R25" i="9" s="1"/>
  <c r="S25" i="9" s="1"/>
  <c r="K22" i="9"/>
  <c r="N22" i="9" s="1"/>
  <c r="R22" i="9" s="1"/>
  <c r="S22" i="9" s="1"/>
  <c r="K21" i="9"/>
  <c r="N21" i="9" s="1"/>
  <c r="R21" i="9" s="1"/>
  <c r="S21" i="9" s="1"/>
  <c r="K14" i="9"/>
  <c r="N14" i="9" s="1"/>
  <c r="R14" i="9" s="1"/>
  <c r="S14" i="9" s="1"/>
  <c r="K13" i="9"/>
  <c r="N13" i="9" s="1"/>
  <c r="R13" i="9" s="1"/>
  <c r="S13" i="9" s="1"/>
  <c r="K3" i="9"/>
  <c r="N3" i="9" s="1"/>
  <c r="G28" i="9" l="1"/>
  <c r="N28" i="9"/>
  <c r="R3" i="9"/>
  <c r="S3" i="9" s="1"/>
  <c r="K28" i="9"/>
  <c r="D3" i="5"/>
  <c r="D18" i="5"/>
  <c r="D17" i="5"/>
  <c r="D3" i="7"/>
  <c r="D20" i="5" l="1"/>
  <c r="R28" i="9"/>
  <c r="S28" i="9"/>
  <c r="D27" i="5" l="1"/>
  <c r="D26" i="5"/>
  <c r="C9" i="5"/>
  <c r="D9" i="5" s="1"/>
  <c r="D11" i="5" s="1"/>
  <c r="G4" i="6"/>
  <c r="H4" i="6" s="1"/>
  <c r="B4" i="6"/>
  <c r="C4" i="6" s="1"/>
  <c r="B43" i="3"/>
  <c r="D43" i="3" s="1"/>
  <c r="D41" i="3"/>
  <c r="C41" i="3"/>
  <c r="D40" i="3"/>
  <c r="C40" i="3"/>
  <c r="D39" i="3"/>
  <c r="C39" i="3"/>
  <c r="D38" i="3"/>
  <c r="C38" i="3"/>
  <c r="D37" i="3"/>
  <c r="C37" i="3"/>
  <c r="D36" i="3"/>
  <c r="C36" i="3"/>
  <c r="D35" i="3"/>
  <c r="C35" i="3"/>
  <c r="D34" i="3"/>
  <c r="C34" i="3"/>
  <c r="D33" i="3"/>
  <c r="C33" i="3"/>
  <c r="D32" i="3"/>
  <c r="C32" i="3"/>
  <c r="D31" i="3"/>
  <c r="C31" i="3"/>
  <c r="D30" i="3"/>
  <c r="C30" i="3"/>
  <c r="D29" i="3"/>
  <c r="D28" i="3"/>
  <c r="D27" i="3"/>
  <c r="D26" i="3"/>
  <c r="D25" i="3"/>
  <c r="D24" i="3"/>
  <c r="D23" i="3"/>
  <c r="D22" i="3"/>
  <c r="D21" i="3"/>
  <c r="D20" i="3"/>
  <c r="D19" i="3"/>
  <c r="D18" i="3"/>
  <c r="D17" i="3"/>
  <c r="D16" i="3"/>
  <c r="D15" i="3"/>
  <c r="D14" i="3"/>
  <c r="D13" i="3"/>
  <c r="D12" i="3"/>
  <c r="D11" i="3"/>
  <c r="D10" i="3"/>
  <c r="D9" i="3"/>
  <c r="D8" i="3"/>
  <c r="D7" i="3"/>
  <c r="D6" i="3"/>
  <c r="D5" i="3"/>
  <c r="D4" i="3"/>
  <c r="D3" i="3"/>
  <c r="C17" i="3"/>
  <c r="C16" i="3"/>
  <c r="C29" i="3"/>
  <c r="C28" i="3"/>
  <c r="C27" i="3"/>
  <c r="C26" i="3"/>
  <c r="C25" i="3"/>
  <c r="C24" i="3"/>
  <c r="C23" i="3"/>
  <c r="C22" i="3"/>
  <c r="C21" i="3"/>
  <c r="C20" i="3"/>
  <c r="C19" i="3"/>
  <c r="C18" i="3"/>
  <c r="C15" i="3"/>
  <c r="C14" i="3"/>
  <c r="C13" i="3"/>
  <c r="C12" i="3"/>
  <c r="C11" i="3"/>
  <c r="C10" i="3"/>
  <c r="C9" i="3"/>
  <c r="C8" i="3"/>
  <c r="C7" i="3"/>
  <c r="C6" i="3"/>
  <c r="C5" i="3"/>
  <c r="C4" i="3"/>
  <c r="C3" i="3"/>
  <c r="D28" i="2"/>
  <c r="B28" i="2"/>
  <c r="F26" i="2"/>
  <c r="I26" i="2" s="1"/>
  <c r="M26" i="2" s="1"/>
  <c r="F25" i="2"/>
  <c r="I25" i="2" s="1"/>
  <c r="M25" i="2" s="1"/>
  <c r="F24" i="2"/>
  <c r="I24" i="2" s="1"/>
  <c r="M24" i="2" s="1"/>
  <c r="F23" i="2"/>
  <c r="I23" i="2" s="1"/>
  <c r="M23" i="2" s="1"/>
  <c r="F22" i="2"/>
  <c r="I22" i="2" s="1"/>
  <c r="M22" i="2" s="1"/>
  <c r="F21" i="2"/>
  <c r="I21" i="2" s="1"/>
  <c r="M21" i="2" s="1"/>
  <c r="F20" i="2"/>
  <c r="I20" i="2" s="1"/>
  <c r="M20" i="2" s="1"/>
  <c r="F19" i="2"/>
  <c r="I19" i="2" s="1"/>
  <c r="M19" i="2" s="1"/>
  <c r="F18" i="2"/>
  <c r="I18" i="2" s="1"/>
  <c r="M18" i="2" s="1"/>
  <c r="F17" i="2"/>
  <c r="I17" i="2" s="1"/>
  <c r="M17" i="2" s="1"/>
  <c r="F16" i="2"/>
  <c r="I16" i="2" s="1"/>
  <c r="M16" i="2" s="1"/>
  <c r="F15" i="2"/>
  <c r="I15" i="2" s="1"/>
  <c r="M15" i="2" s="1"/>
  <c r="F14" i="2"/>
  <c r="I14" i="2" s="1"/>
  <c r="M14" i="2" s="1"/>
  <c r="F13" i="2"/>
  <c r="I13" i="2" s="1"/>
  <c r="M13" i="2" s="1"/>
  <c r="F12" i="2"/>
  <c r="I12" i="2" s="1"/>
  <c r="M12" i="2" s="1"/>
  <c r="F11" i="2"/>
  <c r="I11" i="2" s="1"/>
  <c r="M11" i="2" s="1"/>
  <c r="F10" i="2"/>
  <c r="I10" i="2" s="1"/>
  <c r="M10" i="2" s="1"/>
  <c r="F9" i="2"/>
  <c r="I9" i="2" s="1"/>
  <c r="M9" i="2" s="1"/>
  <c r="F8" i="2"/>
  <c r="I8" i="2" s="1"/>
  <c r="M8" i="2" s="1"/>
  <c r="F7" i="2"/>
  <c r="I7" i="2" s="1"/>
  <c r="M7" i="2" s="1"/>
  <c r="I6" i="2"/>
  <c r="M6" i="2" s="1"/>
  <c r="F5" i="2"/>
  <c r="I5" i="2" s="1"/>
  <c r="M5" i="2" s="1"/>
  <c r="F4" i="2"/>
  <c r="I3" i="2"/>
  <c r="B39" i="1"/>
  <c r="D39" i="1"/>
  <c r="F37" i="1"/>
  <c r="I37" i="1" s="1"/>
  <c r="M37" i="1" s="1"/>
  <c r="F36" i="1"/>
  <c r="I36" i="1" s="1"/>
  <c r="M36" i="1" s="1"/>
  <c r="F35" i="1"/>
  <c r="I35" i="1" s="1"/>
  <c r="M35" i="1" s="1"/>
  <c r="F24" i="1"/>
  <c r="I24" i="1" s="1"/>
  <c r="M24" i="1" s="1"/>
  <c r="F23" i="1"/>
  <c r="I23" i="1" s="1"/>
  <c r="M23" i="1" s="1"/>
  <c r="F22" i="1"/>
  <c r="I22" i="1" s="1"/>
  <c r="M22" i="1" s="1"/>
  <c r="F21" i="1"/>
  <c r="I21" i="1" s="1"/>
  <c r="M21" i="1" s="1"/>
  <c r="F20" i="1"/>
  <c r="I20" i="1" s="1"/>
  <c r="M20" i="1" s="1"/>
  <c r="F19" i="1"/>
  <c r="I19" i="1" s="1"/>
  <c r="M19" i="1" s="1"/>
  <c r="F18" i="1"/>
  <c r="I18" i="1" s="1"/>
  <c r="M18" i="1" s="1"/>
  <c r="F17" i="1"/>
  <c r="I17" i="1" s="1"/>
  <c r="M17" i="1" s="1"/>
  <c r="F16" i="1"/>
  <c r="I16" i="1" s="1"/>
  <c r="M16" i="1" s="1"/>
  <c r="F15" i="1"/>
  <c r="I15" i="1" s="1"/>
  <c r="M15" i="1" s="1"/>
  <c r="F14" i="1"/>
  <c r="I14" i="1" s="1"/>
  <c r="M14" i="1" s="1"/>
  <c r="F13" i="1"/>
  <c r="I13" i="1" s="1"/>
  <c r="M13" i="1" s="1"/>
  <c r="F12" i="1"/>
  <c r="I12" i="1" s="1"/>
  <c r="M12" i="1" s="1"/>
  <c r="F11" i="1"/>
  <c r="I11" i="1" s="1"/>
  <c r="M11" i="1" s="1"/>
  <c r="F10" i="1"/>
  <c r="I10" i="1" s="1"/>
  <c r="M10" i="1" s="1"/>
  <c r="F9" i="1"/>
  <c r="I9" i="1" s="1"/>
  <c r="M9" i="1" s="1"/>
  <c r="F8" i="1"/>
  <c r="I8" i="1" s="1"/>
  <c r="M8" i="1" s="1"/>
  <c r="F7" i="1"/>
  <c r="I7" i="1" s="1"/>
  <c r="M7" i="1" s="1"/>
  <c r="F6" i="1"/>
  <c r="I6" i="1" s="1"/>
  <c r="M6" i="1" s="1"/>
  <c r="F5" i="1"/>
  <c r="I5" i="1" s="1"/>
  <c r="M5" i="1" s="1"/>
  <c r="F4" i="1"/>
  <c r="I4" i="1" s="1"/>
  <c r="M4" i="1" s="1"/>
  <c r="D29" i="5" l="1"/>
  <c r="D32" i="5" s="1"/>
  <c r="C43" i="3"/>
  <c r="F28" i="2"/>
  <c r="M3" i="2"/>
  <c r="I4" i="2"/>
  <c r="M4" i="2" s="1"/>
  <c r="M28" i="2" l="1"/>
  <c r="I28" i="2"/>
  <c r="I3" i="1"/>
  <c r="F39" i="1"/>
  <c r="M3" i="1" l="1"/>
  <c r="I39" i="1"/>
  <c r="C6" i="12"/>
  <c r="B6" i="12"/>
  <c r="D6" i="12"/>
  <c r="F6" i="12"/>
  <c r="E6" i="12"/>
  <c r="M39" i="1" l="1"/>
</calcChain>
</file>

<file path=xl/sharedStrings.xml><?xml version="1.0" encoding="utf-8"?>
<sst xmlns="http://schemas.openxmlformats.org/spreadsheetml/2006/main" count="679" uniqueCount="134">
  <si>
    <t>*</t>
  </si>
  <si>
    <t>=</t>
  </si>
  <si>
    <t>WSCH</t>
  </si>
  <si>
    <t>TSCH</t>
  </si>
  <si>
    <t>/</t>
  </si>
  <si>
    <t>FTES</t>
  </si>
  <si>
    <t>Total</t>
  </si>
  <si>
    <t>DSCH</t>
  </si>
  <si>
    <t>Student</t>
  </si>
  <si>
    <t>FTES (hours / 525)</t>
  </si>
  <si>
    <t>WSCH (hours / 17.5)</t>
  </si>
  <si>
    <t>Enter the Number of Hours for Each Student or just the total hours for the Section</t>
  </si>
  <si>
    <t>Number of Weekly Work Hours</t>
  </si>
  <si>
    <t>% FTE (Hours / .35</t>
  </si>
  <si>
    <t>FTEF (% FTE / 100)</t>
  </si>
  <si>
    <t>35 Hour Work Week</t>
  </si>
  <si>
    <t>% FTE (Hours / .32</t>
  </si>
  <si>
    <t>32 Hour Work Week</t>
  </si>
  <si>
    <t>15 Hours Lecture</t>
  </si>
  <si>
    <t>% FTE (Hours / .15</t>
  </si>
  <si>
    <t>Total Load</t>
  </si>
  <si>
    <t>Fractions of an Hour (e.g.: .01, .10, etc.)</t>
  </si>
  <si>
    <t>% FTE (Hours / .21</t>
  </si>
  <si>
    <t>% FTE (Hours / .24</t>
  </si>
  <si>
    <t>Divide by 16 to find the Weekly Contact Hours</t>
  </si>
  <si>
    <t>Weekly Contact Hours</t>
  </si>
  <si>
    <t>Enter Minimum Hours per semester from the College Catalogue</t>
  </si>
  <si>
    <r>
      <t xml:space="preserve">Enter Minimum Hours per semester from the </t>
    </r>
    <r>
      <rPr>
        <b/>
        <u/>
        <sz val="11"/>
        <color theme="1"/>
        <rFont val="Calibri"/>
        <family val="2"/>
        <scheme val="minor"/>
      </rPr>
      <t>Crafton</t>
    </r>
    <r>
      <rPr>
        <sz val="11"/>
        <color theme="1"/>
        <rFont val="Calibri"/>
        <family val="2"/>
        <scheme val="minor"/>
      </rPr>
      <t xml:space="preserve"> College Catalogue</t>
    </r>
  </si>
  <si>
    <r>
      <t xml:space="preserve">Number of Hours Per Week (Contact Hours) - </t>
    </r>
    <r>
      <rPr>
        <b/>
        <sz val="11"/>
        <color theme="1"/>
        <rFont val="Calibri"/>
        <family val="2"/>
        <scheme val="minor"/>
      </rPr>
      <t>In SBVC Catalogue</t>
    </r>
  </si>
  <si>
    <t>Target FTES</t>
  </si>
  <si>
    <t>Section Cap</t>
  </si>
  <si>
    <t>FTES Per Section</t>
  </si>
  <si>
    <t>Enter Percent Fill</t>
  </si>
  <si>
    <t># of Meetings</t>
  </si>
  <si>
    <t># of Students</t>
  </si>
  <si>
    <t># of Sections Needed to Achieve Target FTES (Rounds Up)</t>
  </si>
  <si>
    <t>Whole Number (e.g.: 2, 3, etc.)</t>
  </si>
  <si>
    <t>Enter the Section (e.g.: SOC-100-01)</t>
  </si>
  <si>
    <t>Enter the Course (e.g.: SOC-100)</t>
  </si>
  <si>
    <t>Enter Number of Weeks</t>
  </si>
  <si>
    <t>Total Meeting Days*</t>
  </si>
  <si>
    <t>Passing Time</t>
  </si>
  <si>
    <t>Divide Minimum Hours by 16 to find the Weekly Contact Hours</t>
  </si>
  <si>
    <t>||</t>
  </si>
  <si>
    <t>Enter Class Start Time</t>
  </si>
  <si>
    <t>Class End Time</t>
  </si>
  <si>
    <t>Enter Minimum Hours per semester from the Crafton College Catalogue</t>
  </si>
  <si>
    <t>The user needs to provide the numbers for the shaded cells</t>
  </si>
  <si>
    <t>Class Clock Hours (Decimal)</t>
  </si>
  <si>
    <t>Class Clock Hours (Rounded to Five Minutes)</t>
  </si>
  <si>
    <t>Contact Minutes Per Day (Teaching the Class, clock hrs * 50 Max)</t>
  </si>
  <si>
    <t>Passing and Breaks</t>
  </si>
  <si>
    <t>Breaks</t>
  </si>
  <si>
    <t>Minutes of Breaks</t>
  </si>
  <si>
    <t>Contact Hours Per Week</t>
  </si>
  <si>
    <t>Total Contact Hours (Meeting Days * Contact Hrs)</t>
  </si>
  <si>
    <t>Term Contact Hours (Weekly Contact Hrs * 18)</t>
  </si>
  <si>
    <t>Class Meeting Time</t>
  </si>
  <si>
    <t>Clock Time (hrs:min)</t>
  </si>
  <si>
    <r>
      <t xml:space="preserve">Contact Hours (Clock Hours per Meeting Day) </t>
    </r>
    <r>
      <rPr>
        <b/>
        <sz val="11"/>
        <color rgb="FFFF0000"/>
        <rFont val="Calibri"/>
        <family val="2"/>
        <scheme val="minor"/>
      </rPr>
      <t>- If .1 or .2 contact Office of Instruction.</t>
    </r>
  </si>
  <si>
    <t>Method</t>
  </si>
  <si>
    <t>Lecture</t>
  </si>
  <si>
    <t>Lab (Includes Clinic and Field)</t>
  </si>
  <si>
    <t>Independent Study</t>
  </si>
  <si>
    <t>Enter the number of Units</t>
  </si>
  <si>
    <r>
      <t xml:space="preserve">Minimum  # of Contact Hours </t>
    </r>
    <r>
      <rPr>
        <b/>
        <sz val="11"/>
        <color rgb="FFFF0000"/>
        <rFont val="Calibri"/>
        <family val="2"/>
        <scheme val="minor"/>
      </rPr>
      <t>in Class (COR)</t>
    </r>
  </si>
  <si>
    <r>
      <t>Maximum # of Contact Hours</t>
    </r>
    <r>
      <rPr>
        <b/>
        <sz val="11"/>
        <color rgb="FF00B050"/>
        <rFont val="Calibri"/>
        <family val="2"/>
        <scheme val="minor"/>
      </rPr>
      <t xml:space="preserve"> in Class (Scheduling)</t>
    </r>
  </si>
  <si>
    <r>
      <t xml:space="preserve">Minimum </t>
    </r>
    <r>
      <rPr>
        <b/>
        <sz val="11"/>
        <color rgb="FFFF0000"/>
        <rFont val="Calibri"/>
        <family val="2"/>
        <scheme val="minor"/>
      </rPr>
      <t>Out of Class Hours (COR)</t>
    </r>
  </si>
  <si>
    <r>
      <t xml:space="preserve">Maximum </t>
    </r>
    <r>
      <rPr>
        <b/>
        <sz val="11"/>
        <color rgb="FF00B050"/>
        <rFont val="Calibri"/>
        <family val="2"/>
        <scheme val="minor"/>
      </rPr>
      <t>Out of Class Hours (Scheduling)</t>
    </r>
  </si>
  <si>
    <t>Units</t>
  </si>
  <si>
    <r>
      <t xml:space="preserve">Enter Minimum  # of Contact Hours </t>
    </r>
    <r>
      <rPr>
        <b/>
        <sz val="11"/>
        <color rgb="FFFF0000"/>
        <rFont val="Calibri"/>
        <family val="2"/>
        <scheme val="minor"/>
      </rPr>
      <t>in Class (COR)</t>
    </r>
  </si>
  <si>
    <r>
      <t xml:space="preserve">Enter Minimum </t>
    </r>
    <r>
      <rPr>
        <b/>
        <sz val="11"/>
        <color rgb="FFFF0000"/>
        <rFont val="Calibri"/>
        <family val="2"/>
        <scheme val="minor"/>
      </rPr>
      <t>Out of Class Hours (COR)</t>
    </r>
  </si>
  <si>
    <t>Calculator</t>
  </si>
  <si>
    <t>Description</t>
  </si>
  <si>
    <t>The Daily Census Meeting Times calculator is designed to help the user identify start and end times for sections that will maximize the apportionment generated for a class. The user will need to know the minimum hours for the class, the number of weeks, and the total meeting days.</t>
  </si>
  <si>
    <t>Scheduling Calculators</t>
  </si>
  <si>
    <t>Calculators to Build Courses</t>
  </si>
  <si>
    <t>To calculate the Weekly Census FTES the user will need to know the weekly contact hours.</t>
  </si>
  <si>
    <t>Daily Census Meeting Times</t>
  </si>
  <si>
    <t>Weekly Census FTES</t>
  </si>
  <si>
    <t>Daily Census FTES</t>
  </si>
  <si>
    <t>How many Daily Census Sections</t>
  </si>
  <si>
    <t>Positive Attendance FTES</t>
  </si>
  <si>
    <t>Non-Instructional Faculty FTEF</t>
  </si>
  <si>
    <t>Percent of Maximum Hours (Stretch Target is 105%)</t>
  </si>
  <si>
    <t>Enter Number of  Students Estimated to be in the Section (i.e. base on prior fill rates)</t>
  </si>
  <si>
    <t>Enter the Total Meeting Days</t>
  </si>
  <si>
    <t>EXAMPLE-101</t>
  </si>
  <si>
    <t>Enter the contact hours per meeting (cell A14 from Daily Census Meeting Time Calculator)</t>
  </si>
  <si>
    <t>Enter the Weekly Contact Hours: Maximum Hours in COR Divided by 18</t>
  </si>
  <si>
    <r>
      <t xml:space="preserve">The Daily Census FTES calculator let's the user estimate the number of students in a </t>
    </r>
    <r>
      <rPr>
        <b/>
        <sz val="11"/>
        <color theme="1"/>
        <rFont val="Calibri"/>
        <family val="2"/>
        <scheme val="minor"/>
      </rPr>
      <t>daily census</t>
    </r>
    <r>
      <rPr>
        <sz val="11"/>
        <color theme="1"/>
        <rFont val="Calibri"/>
        <family val="2"/>
        <scheme val="minor"/>
      </rPr>
      <t xml:space="preserve"> section to estimate the FTES generated. This calculator can be used to identify the number of sections needed to reach an FTES target.</t>
    </r>
  </si>
  <si>
    <r>
      <t xml:space="preserve">The Weekly Census FTES calculator let's the user estimate the number of students in a </t>
    </r>
    <r>
      <rPr>
        <b/>
        <sz val="11"/>
        <color theme="1"/>
        <rFont val="Calibri"/>
        <family val="2"/>
        <scheme val="minor"/>
      </rPr>
      <t>weekly census</t>
    </r>
    <r>
      <rPr>
        <sz val="11"/>
        <color theme="1"/>
        <rFont val="Calibri"/>
        <family val="2"/>
        <scheme val="minor"/>
      </rPr>
      <t xml:space="preserve"> section to estimate the FTES generated. This calculator can be used to identify the number of sections needed to reach an FTES target.</t>
    </r>
  </si>
  <si>
    <t>This calculator allows the user to enter the target FTES, section cap, fill rate, hours per meeting, and number of meetings to estimate the FTES and identify the number of sections needed to achieve the target FTES.</t>
  </si>
  <si>
    <t>Calculated the FTES in positive attendance sections from the number of hours generated by student or the total number of hours for the section.</t>
  </si>
  <si>
    <t>Allows the user to calculate non-instructional load for a 35 hour or a 32 hour work week.</t>
  </si>
  <si>
    <t>COR Hours Calculated by Unit</t>
  </si>
  <si>
    <t>Allows the user to enter the number of units for a lecture, lab, clinic, field, or independent study course and calculates the in-class minimum and maximum number of contact hours and the out-of-class minimum and maximum contact hours. This is helpful in checking to see the COR hours are correct as well as determining how many hours correspond to the number of units.</t>
  </si>
  <si>
    <t>COR Hours-Units Calc. by Hour</t>
  </si>
  <si>
    <t>Allows the user to enter the minimum number of contact hours for a lecture, lab, clinic, field, or independent study course and calculates the units, in-class maximum number of contact hours and the out-of-class minimum and maximum contact hours. This is helpful in determining the units required when the number of hours desired is known.</t>
  </si>
  <si>
    <t>Back to Table of Contents</t>
  </si>
  <si>
    <t>Back to the Table of Contents</t>
  </si>
  <si>
    <t>ENGL-102</t>
  </si>
  <si>
    <t>105% Over Maximum for Scheduling</t>
  </si>
  <si>
    <t>RADIOL-207</t>
  </si>
  <si>
    <t>RADIOL-215</t>
  </si>
  <si>
    <t>RADIOL-213</t>
  </si>
  <si>
    <t>RADIOL-216</t>
  </si>
  <si>
    <t>RADIOL-205</t>
  </si>
  <si>
    <t>RADIOL-204</t>
  </si>
  <si>
    <t>Cap of 30</t>
  </si>
  <si>
    <t>cap of 25</t>
  </si>
  <si>
    <t>cap of 4</t>
  </si>
  <si>
    <t>cap of 35</t>
  </si>
  <si>
    <t>Cap of 5</t>
  </si>
  <si>
    <t>Cap of 35</t>
  </si>
  <si>
    <t>Cap of 24</t>
  </si>
  <si>
    <t>Cap of 2</t>
  </si>
  <si>
    <t>Cap of 3</t>
  </si>
  <si>
    <t>Cap of 15</t>
  </si>
  <si>
    <t>Cap of 17</t>
  </si>
  <si>
    <t>Cap of 18</t>
  </si>
  <si>
    <t>Cap of 20</t>
  </si>
  <si>
    <t>Cap of 23</t>
  </si>
  <si>
    <t>Cap of 25</t>
  </si>
  <si>
    <t>21 Hours Lab/Clinic</t>
  </si>
  <si>
    <t>18 Hours High Intensity Lab</t>
  </si>
  <si>
    <t>Total Overall Load</t>
  </si>
  <si>
    <r>
      <t xml:space="preserve">Enter </t>
    </r>
    <r>
      <rPr>
        <b/>
        <sz val="11"/>
        <color rgb="FFFF0000"/>
        <rFont val="Calibri"/>
        <family val="2"/>
        <scheme val="minor"/>
      </rPr>
      <t>Maximum Hours</t>
    </r>
    <r>
      <rPr>
        <sz val="11"/>
        <color theme="1"/>
        <rFont val="Calibri"/>
        <family val="2"/>
        <scheme val="minor"/>
      </rPr>
      <t xml:space="preserve"> per semester from the </t>
    </r>
    <r>
      <rPr>
        <b/>
        <u/>
        <sz val="11"/>
        <color theme="1"/>
        <rFont val="Calibri"/>
        <family val="2"/>
        <scheme val="minor"/>
      </rPr>
      <t>Course Outline of Record (COR)</t>
    </r>
  </si>
  <si>
    <t>Divide by 18 to find the Weekly Contact Hours</t>
  </si>
  <si>
    <t>Inst. FTE &amp; Min Contact Hr</t>
  </si>
  <si>
    <t>Inst. FTE &amp; Maximum Contact Hr</t>
  </si>
  <si>
    <t>Allows the user to calculate instructional load for lecture, lab, and clinical courses using the minimum number of contact hours found in the catalog and the COR. This can be helpful when building schedules and determining load for faculty.</t>
  </si>
  <si>
    <t>Allows the user to calculate instructional load for lecture, lab, and clinical courses using the maximum number of contact hours found in the COR. This can be helpful when building schedules and determining load for faculty.</t>
  </si>
  <si>
    <t>Last Updated on October 12,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</si>
</sst>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9"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u/>
      <sz val="11"/>
      <color theme="1"/>
      <name val="Calibri"/>
      <family val="2"/>
      <scheme val="minor"/>
    </font>
    <font>
      <b/>
      <sz val="11"/>
      <color rgb="FFFF0000"/>
      <name val="Calibri"/>
      <family val="2"/>
      <scheme val="minor"/>
    </font>
    <font>
      <b/>
      <sz val="11"/>
      <color rgb="FF00B050"/>
      <name val="Calibri"/>
      <family val="2"/>
      <scheme val="minor"/>
    </font>
    <font>
      <u/>
      <sz val="11"/>
      <color theme="10"/>
      <name val="Calibri"/>
      <family val="2"/>
      <scheme val="minor"/>
    </font>
    <font>
      <i/>
      <sz val="11"/>
      <color theme="1"/>
      <name val="Calibri"/>
      <family val="2"/>
      <scheme val="minor"/>
    </font>
  </fonts>
  <fills count="11">
    <fill>
      <patternFill patternType="none"/>
    </fill>
    <fill>
      <patternFill patternType="gray125"/>
    </fill>
    <fill>
      <patternFill patternType="solid">
        <fgColor theme="9" tint="0.79998168889431442"/>
        <bgColor indexed="64"/>
      </patternFill>
    </fill>
    <fill>
      <patternFill patternType="solid">
        <fgColor rgb="FF00B05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rgb="FFFFC000"/>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0" tint="-0.249977111117893"/>
        <bgColor indexed="64"/>
      </patternFill>
    </fill>
    <fill>
      <patternFill patternType="solid">
        <fgColor rgb="FF92D05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102">
    <xf numFmtId="0" fontId="0" fillId="0" borderId="0" xfId="0"/>
    <xf numFmtId="0" fontId="0" fillId="0" borderId="0" xfId="0" applyAlignment="1">
      <alignment horizontal="center" wrapText="1"/>
    </xf>
    <xf numFmtId="0" fontId="0" fillId="0" borderId="0" xfId="0" applyAlignment="1">
      <alignment horizontal="center"/>
    </xf>
    <xf numFmtId="3" fontId="0" fillId="0" borderId="0" xfId="0" applyNumberFormat="1" applyAlignment="1">
      <alignment horizontal="center"/>
    </xf>
    <xf numFmtId="0" fontId="0" fillId="2" borderId="1" xfId="0" applyFill="1" applyBorder="1" applyAlignment="1">
      <alignment horizontal="center"/>
    </xf>
    <xf numFmtId="0" fontId="0" fillId="3" borderId="1" xfId="0" applyFill="1" applyBorder="1" applyAlignment="1">
      <alignment horizontal="center"/>
    </xf>
    <xf numFmtId="0" fontId="0" fillId="3" borderId="0" xfId="0" applyFill="1"/>
    <xf numFmtId="0" fontId="0" fillId="4" borderId="1" xfId="0" applyFill="1" applyBorder="1" applyAlignment="1">
      <alignment horizontal="center"/>
    </xf>
    <xf numFmtId="0" fontId="0" fillId="5" borderId="0" xfId="0" applyFill="1"/>
    <xf numFmtId="0" fontId="0" fillId="5" borderId="1" xfId="0" applyFill="1" applyBorder="1" applyAlignment="1">
      <alignment horizontal="center"/>
    </xf>
    <xf numFmtId="0" fontId="1" fillId="0" borderId="0" xfId="0" applyFont="1" applyAlignment="1">
      <alignment horizontal="center" wrapText="1"/>
    </xf>
    <xf numFmtId="0" fontId="0" fillId="3" borderId="0" xfId="0" applyFill="1" applyAlignment="1">
      <alignment horizontal="center"/>
    </xf>
    <xf numFmtId="164" fontId="0" fillId="0" borderId="0" xfId="0" applyNumberFormat="1" applyAlignment="1">
      <alignment horizontal="center" wrapText="1"/>
    </xf>
    <xf numFmtId="164" fontId="0" fillId="0" borderId="0" xfId="0" applyNumberFormat="1" applyAlignment="1">
      <alignment horizontal="center"/>
    </xf>
    <xf numFmtId="164" fontId="0" fillId="3" borderId="1" xfId="0" applyNumberFormat="1" applyFill="1" applyBorder="1" applyAlignment="1">
      <alignment horizontal="center"/>
    </xf>
    <xf numFmtId="165" fontId="0" fillId="0" borderId="0" xfId="0" applyNumberFormat="1" applyAlignment="1">
      <alignment horizontal="center" wrapText="1"/>
    </xf>
    <xf numFmtId="165" fontId="0" fillId="0" borderId="0" xfId="0" applyNumberFormat="1" applyAlignment="1">
      <alignment horizontal="center"/>
    </xf>
    <xf numFmtId="165" fontId="0" fillId="3" borderId="1" xfId="0" applyNumberFormat="1" applyFill="1" applyBorder="1" applyAlignment="1">
      <alignment horizontal="center"/>
    </xf>
    <xf numFmtId="0" fontId="2" fillId="0" borderId="0" xfId="0" applyFont="1"/>
    <xf numFmtId="0" fontId="2" fillId="0" borderId="0" xfId="0" applyFont="1" applyAlignment="1">
      <alignment horizontal="center" wrapText="1"/>
    </xf>
    <xf numFmtId="165" fontId="2" fillId="0" borderId="0" xfId="0" applyNumberFormat="1" applyFont="1" applyAlignment="1">
      <alignment horizontal="center" wrapText="1"/>
    </xf>
    <xf numFmtId="164" fontId="2" fillId="0" borderId="0" xfId="0" applyNumberFormat="1" applyFont="1" applyAlignment="1">
      <alignment horizontal="center" wrapText="1"/>
    </xf>
    <xf numFmtId="0" fontId="2" fillId="2" borderId="1" xfId="0" applyFont="1" applyFill="1" applyBorder="1" applyAlignment="1">
      <alignment horizontal="center"/>
    </xf>
    <xf numFmtId="164" fontId="2" fillId="0" borderId="0" xfId="0" applyNumberFormat="1" applyFont="1" applyAlignment="1">
      <alignment horizontal="center"/>
    </xf>
    <xf numFmtId="165" fontId="2" fillId="0" borderId="0" xfId="0" applyNumberFormat="1" applyFont="1" applyAlignment="1">
      <alignment horizontal="center"/>
    </xf>
    <xf numFmtId="0" fontId="0" fillId="7" borderId="1" xfId="0" applyFill="1" applyBorder="1" applyAlignment="1">
      <alignment horizontal="center"/>
    </xf>
    <xf numFmtId="1" fontId="0" fillId="0" borderId="0" xfId="0" applyNumberFormat="1" applyAlignment="1">
      <alignment horizontal="center"/>
    </xf>
    <xf numFmtId="0" fontId="0" fillId="0" borderId="2" xfId="0" applyBorder="1"/>
    <xf numFmtId="0" fontId="0" fillId="0" borderId="5" xfId="0" applyBorder="1"/>
    <xf numFmtId="164" fontId="0" fillId="0" borderId="6" xfId="0" applyNumberFormat="1" applyBorder="1" applyAlignment="1">
      <alignment horizontal="center" wrapText="1"/>
    </xf>
    <xf numFmtId="0" fontId="0" fillId="0" borderId="5" xfId="0" applyBorder="1" applyAlignment="1">
      <alignment wrapText="1"/>
    </xf>
    <xf numFmtId="165" fontId="0" fillId="0" borderId="6" xfId="0" applyNumberFormat="1" applyBorder="1" applyAlignment="1">
      <alignment horizontal="center"/>
    </xf>
    <xf numFmtId="164" fontId="0" fillId="0" borderId="6" xfId="0" applyNumberFormat="1" applyBorder="1" applyAlignment="1">
      <alignment horizontal="center"/>
    </xf>
    <xf numFmtId="0" fontId="0" fillId="6" borderId="7" xfId="0" applyFill="1" applyBorder="1"/>
    <xf numFmtId="0" fontId="0" fillId="6" borderId="8" xfId="0" applyFill="1" applyBorder="1" applyAlignment="1">
      <alignment horizontal="center"/>
    </xf>
    <xf numFmtId="165" fontId="0" fillId="6" borderId="8" xfId="0" applyNumberFormat="1" applyFill="1" applyBorder="1" applyAlignment="1">
      <alignment horizontal="center"/>
    </xf>
    <xf numFmtId="165" fontId="0" fillId="6" borderId="9" xfId="0" applyNumberFormat="1" applyFill="1" applyBorder="1" applyAlignment="1">
      <alignment horizontal="center"/>
    </xf>
    <xf numFmtId="0" fontId="0" fillId="0" borderId="6" xfId="0" applyBorder="1"/>
    <xf numFmtId="0" fontId="0" fillId="6" borderId="8" xfId="0" applyFill="1" applyBorder="1"/>
    <xf numFmtId="0" fontId="0" fillId="0" borderId="2" xfId="0" applyBorder="1" applyAlignment="1">
      <alignment horizontal="center" wrapText="1"/>
    </xf>
    <xf numFmtId="165" fontId="0" fillId="0" borderId="3" xfId="0" applyNumberFormat="1" applyBorder="1" applyAlignment="1">
      <alignment horizontal="center" wrapText="1"/>
    </xf>
    <xf numFmtId="164" fontId="0" fillId="0" borderId="3" xfId="0" applyNumberFormat="1" applyBorder="1" applyAlignment="1">
      <alignment horizontal="center" wrapText="1"/>
    </xf>
    <xf numFmtId="0" fontId="0" fillId="0" borderId="4" xfId="0" applyBorder="1" applyAlignment="1">
      <alignment horizontal="center" wrapText="1"/>
    </xf>
    <xf numFmtId="0" fontId="0" fillId="7" borderId="10" xfId="0" applyFill="1" applyBorder="1" applyAlignment="1">
      <alignment horizontal="center"/>
    </xf>
    <xf numFmtId="164" fontId="0" fillId="0" borderId="8" xfId="0" applyNumberFormat="1" applyBorder="1" applyAlignment="1">
      <alignment horizontal="center"/>
    </xf>
    <xf numFmtId="1" fontId="0" fillId="0" borderId="8" xfId="0" applyNumberFormat="1" applyBorder="1" applyAlignment="1">
      <alignment horizontal="center"/>
    </xf>
    <xf numFmtId="0" fontId="0" fillId="6" borderId="9" xfId="0" applyFill="1" applyBorder="1" applyAlignment="1">
      <alignment horizontal="center"/>
    </xf>
    <xf numFmtId="1" fontId="0" fillId="0" borderId="0" xfId="0" applyNumberFormat="1" applyAlignment="1">
      <alignment horizontal="center" wrapText="1"/>
    </xf>
    <xf numFmtId="9" fontId="0" fillId="4" borderId="1" xfId="0" applyNumberFormat="1" applyFill="1" applyBorder="1" applyAlignment="1">
      <alignment horizontal="center"/>
    </xf>
    <xf numFmtId="1" fontId="0" fillId="8" borderId="0" xfId="0" applyNumberFormat="1" applyFill="1" applyAlignment="1">
      <alignment horizontal="center"/>
    </xf>
    <xf numFmtId="1" fontId="0" fillId="8" borderId="1" xfId="0" applyNumberFormat="1" applyFill="1" applyBorder="1" applyAlignment="1">
      <alignment horizontal="center"/>
    </xf>
    <xf numFmtId="0" fontId="0" fillId="4" borderId="1" xfId="0" applyFill="1" applyBorder="1"/>
    <xf numFmtId="0" fontId="0" fillId="2" borderId="1" xfId="0" applyFill="1" applyBorder="1"/>
    <xf numFmtId="0" fontId="0" fillId="7" borderId="0" xfId="0" applyFill="1" applyAlignment="1">
      <alignment horizontal="center" vertical="center"/>
    </xf>
    <xf numFmtId="0" fontId="0" fillId="0" borderId="0" xfId="0" applyAlignment="1">
      <alignment horizontal="center" vertical="center"/>
    </xf>
    <xf numFmtId="0" fontId="1" fillId="0" borderId="0" xfId="0" applyFont="1" applyAlignment="1">
      <alignment horizontal="left" vertical="top" wrapText="1"/>
    </xf>
    <xf numFmtId="0" fontId="0" fillId="0" borderId="0" xfId="0" applyAlignment="1">
      <alignment horizontal="lef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horizontal="center" vertical="top"/>
    </xf>
    <xf numFmtId="0" fontId="1" fillId="0" borderId="0" xfId="0" applyFont="1" applyAlignment="1">
      <alignment vertical="top" wrapText="1"/>
    </xf>
    <xf numFmtId="18" fontId="1" fillId="7" borderId="0" xfId="0" applyNumberFormat="1" applyFont="1" applyFill="1" applyAlignment="1">
      <alignment horizontal="center" vertical="top"/>
    </xf>
    <xf numFmtId="18" fontId="1" fillId="0" borderId="0" xfId="0" applyNumberFormat="1" applyFont="1" applyAlignment="1">
      <alignment horizontal="center" vertical="top"/>
    </xf>
    <xf numFmtId="0" fontId="0" fillId="7" borderId="0" xfId="0" applyFill="1" applyAlignment="1">
      <alignment vertical="top"/>
    </xf>
    <xf numFmtId="0" fontId="0" fillId="7" borderId="0" xfId="0" applyFill="1" applyAlignment="1">
      <alignment vertical="top" wrapText="1"/>
    </xf>
    <xf numFmtId="0" fontId="1" fillId="0" borderId="0" xfId="0" applyFont="1" applyAlignment="1">
      <alignment horizontal="center" vertical="center"/>
    </xf>
    <xf numFmtId="2" fontId="0" fillId="0" borderId="0" xfId="0" applyNumberFormat="1" applyAlignment="1">
      <alignment horizontal="center" vertical="center"/>
    </xf>
    <xf numFmtId="1" fontId="0" fillId="0" borderId="0" xfId="0" applyNumberFormat="1" applyAlignment="1">
      <alignment horizontal="center" vertical="center"/>
    </xf>
    <xf numFmtId="20" fontId="0" fillId="0" borderId="0" xfId="0" applyNumberFormat="1" applyAlignment="1">
      <alignment horizontal="center" vertical="center"/>
    </xf>
    <xf numFmtId="2" fontId="1" fillId="0" borderId="0" xfId="0" applyNumberFormat="1" applyFont="1" applyAlignment="1">
      <alignment horizontal="center" vertical="top"/>
    </xf>
    <xf numFmtId="164" fontId="1" fillId="0" borderId="0" xfId="0" applyNumberFormat="1" applyFont="1" applyAlignment="1">
      <alignment horizontal="center" vertical="center"/>
    </xf>
    <xf numFmtId="165" fontId="0" fillId="0" borderId="0" xfId="0" applyNumberFormat="1" applyAlignment="1">
      <alignment vertical="top"/>
    </xf>
    <xf numFmtId="1" fontId="1" fillId="0" borderId="0" xfId="0" applyNumberFormat="1" applyFont="1" applyAlignment="1">
      <alignment horizontal="center" vertical="center"/>
    </xf>
    <xf numFmtId="20" fontId="1" fillId="0" borderId="0" xfId="0" applyNumberFormat="1" applyFont="1" applyAlignment="1">
      <alignment horizontal="center" vertical="center"/>
    </xf>
    <xf numFmtId="2" fontId="1" fillId="0" borderId="0" xfId="0" applyNumberFormat="1" applyFont="1" applyAlignment="1">
      <alignment horizontal="left" vertical="top" wrapText="1"/>
    </xf>
    <xf numFmtId="2" fontId="0" fillId="0" borderId="0" xfId="0" applyNumberFormat="1" applyAlignment="1">
      <alignment horizontal="center"/>
    </xf>
    <xf numFmtId="2" fontId="0" fillId="5" borderId="1" xfId="0" applyNumberFormat="1" applyFill="1" applyBorder="1" applyAlignment="1">
      <alignment horizontal="center"/>
    </xf>
    <xf numFmtId="0" fontId="0" fillId="6" borderId="0" xfId="0" applyFill="1" applyAlignment="1">
      <alignment horizontal="center"/>
    </xf>
    <xf numFmtId="0" fontId="1" fillId="0" borderId="0" xfId="0" applyFont="1" applyAlignment="1">
      <alignment horizontal="right"/>
    </xf>
    <xf numFmtId="0" fontId="1" fillId="0" borderId="0" xfId="0" applyFont="1" applyAlignment="1">
      <alignment horizontal="center"/>
    </xf>
    <xf numFmtId="0" fontId="1" fillId="0" borderId="0" xfId="0" applyFont="1"/>
    <xf numFmtId="0" fontId="0" fillId="7" borderId="0" xfId="0" applyFill="1" applyAlignment="1" applyProtection="1">
      <alignment horizontal="center"/>
      <protection locked="0"/>
    </xf>
    <xf numFmtId="0" fontId="0" fillId="7" borderId="8" xfId="0" applyFill="1" applyBorder="1" applyAlignment="1" applyProtection="1">
      <alignment horizontal="center"/>
      <protection locked="0"/>
    </xf>
    <xf numFmtId="0" fontId="1" fillId="0" borderId="0" xfId="0" applyFont="1" applyAlignment="1">
      <alignment vertical="top"/>
    </xf>
    <xf numFmtId="0" fontId="7" fillId="0" borderId="0" xfId="1" quotePrefix="1" applyAlignment="1">
      <alignment vertical="top"/>
    </xf>
    <xf numFmtId="0" fontId="5" fillId="9" borderId="0" xfId="0" applyFont="1" applyFill="1" applyAlignment="1">
      <alignment vertical="top"/>
    </xf>
    <xf numFmtId="166" fontId="1" fillId="0" borderId="0" xfId="0" applyNumberFormat="1" applyFont="1" applyAlignment="1">
      <alignment horizontal="center" vertical="center"/>
    </xf>
    <xf numFmtId="0" fontId="7" fillId="0" borderId="0" xfId="1" applyAlignment="1">
      <alignment vertical="top"/>
    </xf>
    <xf numFmtId="0" fontId="7" fillId="0" borderId="0" xfId="1" applyAlignment="1">
      <alignment horizontal="center"/>
    </xf>
    <xf numFmtId="0" fontId="7" fillId="0" borderId="0" xfId="1"/>
    <xf numFmtId="0" fontId="7" fillId="0" borderId="0" xfId="1" applyAlignment="1">
      <alignment horizontal="left"/>
    </xf>
    <xf numFmtId="164" fontId="0" fillId="6" borderId="0" xfId="0" applyNumberFormat="1" applyFill="1" applyAlignment="1">
      <alignment horizontal="center"/>
    </xf>
    <xf numFmtId="164" fontId="0" fillId="6" borderId="8" xfId="0" applyNumberFormat="1" applyFill="1" applyBorder="1" applyAlignment="1">
      <alignment horizontal="center"/>
    </xf>
    <xf numFmtId="0" fontId="1" fillId="10" borderId="7" xfId="0" applyFont="1" applyFill="1" applyBorder="1"/>
    <xf numFmtId="0" fontId="1" fillId="10" borderId="8" xfId="0" applyFont="1" applyFill="1" applyBorder="1" applyAlignment="1">
      <alignment horizontal="center"/>
    </xf>
    <xf numFmtId="165" fontId="1" fillId="10" borderId="8" xfId="0" applyNumberFormat="1" applyFont="1" applyFill="1" applyBorder="1" applyAlignment="1">
      <alignment horizontal="center"/>
    </xf>
    <xf numFmtId="165" fontId="1" fillId="10" borderId="9" xfId="0" applyNumberFormat="1" applyFont="1" applyFill="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3" fillId="0" borderId="0" xfId="0" applyFont="1" applyAlignment="1">
      <alignment horizontal="center"/>
    </xf>
    <xf numFmtId="0" fontId="7" fillId="0" borderId="0" xfId="1" applyAlignment="1">
      <alignment vertical="top" wrapText="1"/>
    </xf>
    <xf numFmtId="0" fontId="8" fillId="0" borderId="0" xfId="0" applyFont="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hyperlink" Target="http://craftonhills.smartcatalogiq.com/en/2016-2017/Catalog/Section-VII-Courses"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http://www.lbcc.edu/apps/oas/calculator/tabs.html" TargetMode="External"/></Relationships>
</file>

<file path=xl/drawings/drawing1.xml><?xml version="1.0" encoding="utf-8"?>
<xdr:wsDr xmlns:xdr="http://schemas.openxmlformats.org/drawingml/2006/spreadsheetDrawing" xmlns:a="http://schemas.openxmlformats.org/drawingml/2006/main">
  <xdr:twoCellAnchor>
    <xdr:from>
      <xdr:col>2</xdr:col>
      <xdr:colOff>123827</xdr:colOff>
      <xdr:row>3</xdr:row>
      <xdr:rowOff>76198</xdr:rowOff>
    </xdr:from>
    <xdr:to>
      <xdr:col>6</xdr:col>
      <xdr:colOff>304801</xdr:colOff>
      <xdr:row>29</xdr:row>
      <xdr:rowOff>95249</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000-000002000000}"/>
            </a:ext>
          </a:extLst>
        </xdr:cNvPr>
        <xdr:cNvSpPr txBox="1"/>
      </xdr:nvSpPr>
      <xdr:spPr>
        <a:xfrm>
          <a:off x="3829052" y="457198"/>
          <a:ext cx="2619374" cy="5353051"/>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a:t>Example: As an</a:t>
          </a:r>
          <a:r>
            <a:rPr lang="en-US" sz="1100" baseline="0"/>
            <a:t> illustration, let's say that you want to schedule a summer section of SOC-100.  Looking in the </a:t>
          </a:r>
          <a:r>
            <a:rPr lang="en-US" sz="1100" b="1" u="sng" baseline="0">
              <a:solidFill>
                <a:srgbClr val="0070C0"/>
              </a:solidFill>
            </a:rPr>
            <a:t>Catalogue</a:t>
          </a:r>
          <a:r>
            <a:rPr lang="en-US" sz="1100" baseline="0"/>
            <a:t>, SOC-100 has the minimum hours per semester as 48.  Enter 48 into the appropriate shaded area on the right.  You will also need to enter the number of weeks the section meets (i.e. 10), and the total meeting days (i.e. 38 in Summer 2017).  </a:t>
          </a: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p>
        <a:p>
          <a:pPr marL="0" marR="0" indent="0" defTabSz="914400" eaLnBrk="1" fontAlgn="auto" latinLnBrk="0" hangingPunct="1">
            <a:lnSpc>
              <a:spcPct val="100000"/>
            </a:lnSpc>
            <a:spcBef>
              <a:spcPts val="0"/>
            </a:spcBef>
            <a:spcAft>
              <a:spcPts val="0"/>
            </a:spcAft>
            <a:buClrTx/>
            <a:buSzTx/>
            <a:buFontTx/>
            <a:buNone/>
            <a:tabLst/>
            <a:defRPr/>
          </a:pPr>
          <a:r>
            <a:rPr lang="en-US" sz="1100"/>
            <a:t>*Entering the total</a:t>
          </a:r>
          <a:r>
            <a:rPr lang="en-US" sz="1100" baseline="0"/>
            <a:t> meeting days is a little more challenging.  This is needed because in Summer 2017, for example, there was a flex day and the Fourth of July Holiday resulting in 38 meeting days, not 40.</a:t>
          </a:r>
        </a:p>
        <a:p>
          <a:pPr marL="0" marR="0" indent="0" defTabSz="914400" eaLnBrk="1" fontAlgn="auto" latinLnBrk="0" hangingPunct="1">
            <a:lnSpc>
              <a:spcPct val="100000"/>
            </a:lnSpc>
            <a:spcBef>
              <a:spcPts val="0"/>
            </a:spcBef>
            <a:spcAft>
              <a:spcPts val="0"/>
            </a:spcAft>
            <a:buClrTx/>
            <a:buSzTx/>
            <a:buFontTx/>
            <a:buNone/>
            <a:tabLst/>
            <a:defRPr/>
          </a:pPr>
          <a:endParaRPr lang="en-US" sz="1100" baseline="0"/>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rgbClr val="FF0000"/>
              </a:solidFill>
            </a:rPr>
            <a:t>IMPORTANT TIP</a:t>
          </a:r>
          <a:r>
            <a:rPr lang="en-US" sz="1100" baseline="0"/>
            <a:t>: Changing the number of meeting days can increase or decrease the number of contact hours.  For example, KIN/F-106A has minimum contact hours of 24. If the section meets for 8 weeks and 16 meeting days, the total contact hours is 25.6.  However, if the section met 15 days the total contact hours would be 27.  For this one section, offering the section for 15 days could result in an additional $400 in apportionment.  This adds up very quickly.  Try moving the meeting days up or down.</a:t>
          </a: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39</xdr:row>
      <xdr:rowOff>95250</xdr:rowOff>
    </xdr:from>
    <xdr:to>
      <xdr:col>12</xdr:col>
      <xdr:colOff>504825</xdr:colOff>
      <xdr:row>42</xdr:row>
      <xdr:rowOff>19050</xdr:rowOff>
    </xdr:to>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14300" y="6000750"/>
          <a:ext cx="9144000" cy="4953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Example: In Spring 2016 ASL-110-03 at Valley is a Weekly</a:t>
          </a:r>
          <a:r>
            <a:rPr lang="en-US" sz="1100" baseline="0">
              <a:solidFill>
                <a:schemeClr val="dk1"/>
              </a:solidFill>
              <a:effectLst/>
              <a:latin typeface="+mn-lt"/>
              <a:ea typeface="+mn-ea"/>
              <a:cs typeface="+mn-cs"/>
            </a:rPr>
            <a:t> Census section.  Twelve resident students were enrolled at census.  The contact hours were calculated by dividing the total maximum contact hours, 72, by 18, which equals 4.</a:t>
          </a:r>
          <a:endParaRPr lang="en-US">
            <a:effectLst/>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28</xdr:row>
      <xdr:rowOff>66675</xdr:rowOff>
    </xdr:from>
    <xdr:to>
      <xdr:col>12</xdr:col>
      <xdr:colOff>504825</xdr:colOff>
      <xdr:row>31</xdr:row>
      <xdr:rowOff>38100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95250" y="5781675"/>
          <a:ext cx="9620250" cy="5429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a:t>Example: In Spring 2016 COMMST-111-35 at Crafton is a 9 week Daily</a:t>
          </a:r>
          <a:r>
            <a:rPr lang="en-US" sz="1100" baseline="0"/>
            <a:t> Census section that meets from 2-4:50 on TTH.  Nineteen students were enrolled at census.  The number of hours for each meeting is 3.  To calculate the number of meetings, holidays need to be excluded.  In this case the section met 17 times in nine weeks. </a:t>
          </a: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114300</xdr:colOff>
      <xdr:row>28</xdr:row>
      <xdr:rowOff>142874</xdr:rowOff>
    </xdr:from>
    <xdr:to>
      <xdr:col>18</xdr:col>
      <xdr:colOff>914400</xdr:colOff>
      <xdr:row>33</xdr:row>
      <xdr:rowOff>19049</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14300" y="6048374"/>
          <a:ext cx="9772650" cy="82867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sz="1100"/>
            <a:t>Example: In Spring 2016 COMMST-111-35 at Crafton is a 9 week Daily</a:t>
          </a:r>
          <a:r>
            <a:rPr lang="en-US" sz="1100" baseline="0"/>
            <a:t> Census section that meets from 2-4:50 on TTH.  Nineteen resident students were enrolled at census.  The number of hours for each meeting is 3.  To calculate the number of meetings, holidays need to be excluded.  In this case the section met 17 times in nine weeks.  You can use the following Informer Report to estimate fill rate: </a:t>
          </a:r>
          <a:r>
            <a:rPr lang="en-US">
              <a:hlinkClick xmlns:r="http://schemas.openxmlformats.org/officeDocument/2006/relationships" r:id=""/>
            </a:rPr>
            <a:t>WSCH/FTEF Ratio by Section - Can be Used to Inform Discipline SpecificTargets for Program Review</a:t>
          </a:r>
          <a:r>
            <a:rPr lang="en-US"/>
            <a:t> (https://informer.sbccd.cc.ca.us:1443/?locale=en_US#action=ReportRun&amp;reportId=324108289&amp;launch=false).</a:t>
          </a: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95250</xdr:colOff>
      <xdr:row>2</xdr:row>
      <xdr:rowOff>152399</xdr:rowOff>
    </xdr:from>
    <xdr:to>
      <xdr:col>7</xdr:col>
      <xdr:colOff>504825</xdr:colOff>
      <xdr:row>11</xdr:row>
      <xdr:rowOff>104775</xdr:rowOff>
    </xdr:to>
    <xdr:sp macro="" textlink="">
      <xdr:nvSpPr>
        <xdr:cNvPr id="3" name="TextBox 2">
          <a:hlinkClick xmlns:r="http://schemas.openxmlformats.org/officeDocument/2006/relationships" r:id="rId1"/>
          <a:extLst>
            <a:ext uri="{FF2B5EF4-FFF2-40B4-BE49-F238E27FC236}">
              <a16:creationId xmlns:a16="http://schemas.microsoft.com/office/drawing/2014/main" id="{00000000-0008-0000-0600-000003000000}"/>
            </a:ext>
          </a:extLst>
        </xdr:cNvPr>
        <xdr:cNvSpPr txBox="1"/>
      </xdr:nvSpPr>
      <xdr:spPr>
        <a:xfrm>
          <a:off x="3295650" y="1133474"/>
          <a:ext cx="2238375" cy="1666876"/>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Note: The number of hours generated by each student</a:t>
          </a:r>
          <a:r>
            <a:rPr lang="en-US" sz="1100" baseline="0">
              <a:solidFill>
                <a:schemeClr val="dk1"/>
              </a:solidFill>
              <a:effectLst/>
              <a:latin typeface="+mn-lt"/>
              <a:ea typeface="+mn-ea"/>
              <a:cs typeface="+mn-cs"/>
            </a:rPr>
            <a:t> in the positive attendance section is needed to calculate positive attendance FTES.  In EIS the total number of section hours is recorded in the TSCH column.</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104776</xdr:colOff>
      <xdr:row>7</xdr:row>
      <xdr:rowOff>161924</xdr:rowOff>
    </xdr:from>
    <xdr:to>
      <xdr:col>6</xdr:col>
      <xdr:colOff>504826</xdr:colOff>
      <xdr:row>17</xdr:row>
      <xdr:rowOff>352425</xdr:rowOff>
    </xdr:to>
    <xdr:sp macro="" textlink="">
      <xdr:nvSpPr>
        <xdr:cNvPr id="6" name="TextBox 5">
          <a:extLst>
            <a:ext uri="{FF2B5EF4-FFF2-40B4-BE49-F238E27FC236}">
              <a16:creationId xmlns:a16="http://schemas.microsoft.com/office/drawing/2014/main" id="{00000000-0008-0000-0900-000006000000}"/>
            </a:ext>
          </a:extLst>
        </xdr:cNvPr>
        <xdr:cNvSpPr txBox="1"/>
      </xdr:nvSpPr>
      <xdr:spPr>
        <a:xfrm>
          <a:off x="4629151" y="2657474"/>
          <a:ext cx="1619250" cy="3314701"/>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Note: Enter</a:t>
          </a:r>
          <a:r>
            <a:rPr lang="en-US" sz="1100" baseline="0">
              <a:solidFill>
                <a:schemeClr val="dk1"/>
              </a:solidFill>
              <a:effectLst/>
              <a:latin typeface="+mn-lt"/>
              <a:ea typeface="+mn-ea"/>
              <a:cs typeface="+mn-cs"/>
            </a:rPr>
            <a:t> the whole numbers and fractions of hours seperately for contact hours to calculate the FTEF based on what is stated in the CTA Contract.  For example, if 1.01 is entered the total resulting load for lecture is .067.  If 1 and .01 are entered separately the resulting load is .068.  This is due to rounding error.  The latter method resulting in a load of .068 is what is in the CTA contract.</a:t>
          </a:r>
          <a:endParaRPr lang="en-US">
            <a:effectLst/>
          </a:endParaRPr>
        </a:p>
      </xdr:txBody>
    </xdr:sp>
    <xdr:clientData/>
  </xdr:twoCellAnchor>
  <xdr:twoCellAnchor>
    <xdr:from>
      <xdr:col>4</xdr:col>
      <xdr:colOff>114300</xdr:colOff>
      <xdr:row>1</xdr:row>
      <xdr:rowOff>19051</xdr:rowOff>
    </xdr:from>
    <xdr:to>
      <xdr:col>6</xdr:col>
      <xdr:colOff>514350</xdr:colOff>
      <xdr:row>5</xdr:row>
      <xdr:rowOff>152401</xdr:rowOff>
    </xdr:to>
    <xdr:sp macro="" textlink="">
      <xdr:nvSpPr>
        <xdr:cNvPr id="3" name="TextBox 2">
          <a:extLst>
            <a:ext uri="{FF2B5EF4-FFF2-40B4-BE49-F238E27FC236}">
              <a16:creationId xmlns:a16="http://schemas.microsoft.com/office/drawing/2014/main" id="{00000000-0008-0000-0900-000003000000}"/>
            </a:ext>
          </a:extLst>
        </xdr:cNvPr>
        <xdr:cNvSpPr txBox="1"/>
      </xdr:nvSpPr>
      <xdr:spPr>
        <a:xfrm>
          <a:off x="4638675" y="19051"/>
          <a:ext cx="1619250" cy="1866900"/>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Note: To</a:t>
          </a:r>
          <a:r>
            <a:rPr lang="en-US" sz="1100" baseline="0">
              <a:solidFill>
                <a:schemeClr val="dk1"/>
              </a:solidFill>
              <a:effectLst/>
              <a:latin typeface="+mn-lt"/>
              <a:ea typeface="+mn-ea"/>
              <a:cs typeface="+mn-cs"/>
            </a:rPr>
            <a:t> calculate the weekly contact hours for Crafton need to refer to the minimum hours reported in the COR.  SBVC specifies the contact hours in the catalogue which can be directly entered below.</a:t>
          </a:r>
          <a:endParaRPr lang="en-US">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104776</xdr:colOff>
      <xdr:row>7</xdr:row>
      <xdr:rowOff>161924</xdr:rowOff>
    </xdr:from>
    <xdr:to>
      <xdr:col>6</xdr:col>
      <xdr:colOff>504826</xdr:colOff>
      <xdr:row>17</xdr:row>
      <xdr:rowOff>352425</xdr:rowOff>
    </xdr:to>
    <xdr:sp macro="" textlink="">
      <xdr:nvSpPr>
        <xdr:cNvPr id="2" name="TextBox 1">
          <a:extLst>
            <a:ext uri="{FF2B5EF4-FFF2-40B4-BE49-F238E27FC236}">
              <a16:creationId xmlns:a16="http://schemas.microsoft.com/office/drawing/2014/main" id="{3009CA33-2D39-4A3B-9BFD-C446E3261C1A}"/>
            </a:ext>
          </a:extLst>
        </xdr:cNvPr>
        <xdr:cNvSpPr txBox="1"/>
      </xdr:nvSpPr>
      <xdr:spPr>
        <a:xfrm>
          <a:off x="4629151" y="2857499"/>
          <a:ext cx="1619250" cy="3314701"/>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Note: Enter</a:t>
          </a:r>
          <a:r>
            <a:rPr lang="en-US" sz="1100" baseline="0">
              <a:solidFill>
                <a:schemeClr val="dk1"/>
              </a:solidFill>
              <a:effectLst/>
              <a:latin typeface="+mn-lt"/>
              <a:ea typeface="+mn-ea"/>
              <a:cs typeface="+mn-cs"/>
            </a:rPr>
            <a:t> the whole numbers and fractions of hours seperately for contact hours to calculate the FTEF based on what is stated in the CTA Contract.  For example, if 1.01 is entered the total resulting load for lecture is .067.  If 1 and .01 are entered separately the resulting load is .068.  This is due to rounding error.  The latter method resulting in a load of .068 is what is in the CTA contract.</a:t>
          </a:r>
          <a:endParaRPr lang="en-US">
            <a:effectLst/>
          </a:endParaRPr>
        </a:p>
      </xdr:txBody>
    </xdr:sp>
    <xdr:clientData/>
  </xdr:twoCellAnchor>
  <xdr:twoCellAnchor>
    <xdr:from>
      <xdr:col>4</xdr:col>
      <xdr:colOff>114300</xdr:colOff>
      <xdr:row>1</xdr:row>
      <xdr:rowOff>19051</xdr:rowOff>
    </xdr:from>
    <xdr:to>
      <xdr:col>6</xdr:col>
      <xdr:colOff>514350</xdr:colOff>
      <xdr:row>3</xdr:row>
      <xdr:rowOff>0</xdr:rowOff>
    </xdr:to>
    <xdr:sp macro="" textlink="">
      <xdr:nvSpPr>
        <xdr:cNvPr id="3" name="TextBox 2">
          <a:extLst>
            <a:ext uri="{FF2B5EF4-FFF2-40B4-BE49-F238E27FC236}">
              <a16:creationId xmlns:a16="http://schemas.microsoft.com/office/drawing/2014/main" id="{401614DC-DFC8-4A75-8217-388F077A56EA}"/>
            </a:ext>
          </a:extLst>
        </xdr:cNvPr>
        <xdr:cNvSpPr txBox="1"/>
      </xdr:nvSpPr>
      <xdr:spPr>
        <a:xfrm>
          <a:off x="4724400" y="219076"/>
          <a:ext cx="1619250" cy="1323974"/>
        </a:xfrm>
        <a:prstGeom prst="rect">
          <a:avLst/>
        </a:prstGeom>
        <a:solidFill>
          <a:schemeClr val="accent4">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a:solidFill>
                <a:schemeClr val="dk1"/>
              </a:solidFill>
              <a:effectLst/>
              <a:latin typeface="+mn-lt"/>
              <a:ea typeface="+mn-ea"/>
              <a:cs typeface="+mn-cs"/>
            </a:rPr>
            <a:t>Note: To</a:t>
          </a:r>
          <a:r>
            <a:rPr lang="en-US" sz="1100" baseline="0">
              <a:solidFill>
                <a:schemeClr val="dk1"/>
              </a:solidFill>
              <a:effectLst/>
              <a:latin typeface="+mn-lt"/>
              <a:ea typeface="+mn-ea"/>
              <a:cs typeface="+mn-cs"/>
            </a:rPr>
            <a:t> calculate the weekly contact hours for Crafton need to refer to the </a:t>
          </a:r>
          <a:r>
            <a:rPr lang="en-US" sz="1100" b="1" baseline="0">
              <a:solidFill>
                <a:srgbClr val="FF0000"/>
              </a:solidFill>
              <a:effectLst/>
              <a:latin typeface="+mn-lt"/>
              <a:ea typeface="+mn-ea"/>
              <a:cs typeface="+mn-cs"/>
            </a:rPr>
            <a:t>maximum hours reported in the COR</a:t>
          </a:r>
          <a:r>
            <a:rPr lang="en-US" sz="1100" baseline="0">
              <a:solidFill>
                <a:schemeClr val="dk1"/>
              </a:solidFill>
              <a:effectLst/>
              <a:latin typeface="+mn-lt"/>
              <a:ea typeface="+mn-ea"/>
              <a:cs typeface="+mn-cs"/>
            </a:rPr>
            <a:t>.  </a:t>
          </a:r>
          <a:endParaRPr lang="en-US">
            <a:effectLst/>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9"/>
  <sheetViews>
    <sheetView tabSelected="1" workbookViewId="0">
      <selection activeCell="B1" sqref="B1"/>
    </sheetView>
  </sheetViews>
  <sheetFormatPr defaultColWidth="9.140625" defaultRowHeight="15" x14ac:dyDescent="0.25"/>
  <cols>
    <col min="1" max="1" width="34" style="57" bestFit="1" customWidth="1"/>
    <col min="2" max="2" width="101" style="58" customWidth="1"/>
    <col min="3" max="3" width="29.85546875" style="57" bestFit="1" customWidth="1"/>
    <col min="4" max="16384" width="9.140625" style="57"/>
  </cols>
  <sheetData>
    <row r="1" spans="1:2" x14ac:dyDescent="0.25">
      <c r="A1" s="101" t="s">
        <v>133</v>
      </c>
    </row>
    <row r="3" spans="1:2" x14ac:dyDescent="0.25">
      <c r="A3" s="85" t="s">
        <v>75</v>
      </c>
    </row>
    <row r="4" spans="1:2" x14ac:dyDescent="0.25">
      <c r="A4" s="83" t="s">
        <v>72</v>
      </c>
      <c r="B4" s="60" t="s">
        <v>73</v>
      </c>
    </row>
    <row r="5" spans="1:2" ht="45" x14ac:dyDescent="0.25">
      <c r="A5" s="84" t="s">
        <v>78</v>
      </c>
      <c r="B5" s="58" t="s">
        <v>74</v>
      </c>
    </row>
    <row r="6" spans="1:2" x14ac:dyDescent="0.25">
      <c r="A6" s="84" t="s">
        <v>25</v>
      </c>
      <c r="B6" s="58" t="s">
        <v>77</v>
      </c>
    </row>
    <row r="7" spans="1:2" ht="45" x14ac:dyDescent="0.25">
      <c r="A7" s="84" t="s">
        <v>79</v>
      </c>
      <c r="B7" s="58" t="s">
        <v>91</v>
      </c>
    </row>
    <row r="8" spans="1:2" ht="45" x14ac:dyDescent="0.25">
      <c r="A8" s="84" t="s">
        <v>80</v>
      </c>
      <c r="B8" s="58" t="s">
        <v>90</v>
      </c>
    </row>
    <row r="9" spans="1:2" ht="30" x14ac:dyDescent="0.25">
      <c r="A9" s="84" t="s">
        <v>81</v>
      </c>
      <c r="B9" s="58" t="s">
        <v>92</v>
      </c>
    </row>
    <row r="10" spans="1:2" ht="30" x14ac:dyDescent="0.25">
      <c r="A10" s="84" t="s">
        <v>82</v>
      </c>
      <c r="B10" s="58" t="s">
        <v>93</v>
      </c>
    </row>
    <row r="11" spans="1:2" ht="45" x14ac:dyDescent="0.25">
      <c r="A11" s="84" t="s">
        <v>129</v>
      </c>
      <c r="B11" s="58" t="s">
        <v>131</v>
      </c>
    </row>
    <row r="12" spans="1:2" ht="36" customHeight="1" x14ac:dyDescent="0.25">
      <c r="A12" s="100" t="s">
        <v>130</v>
      </c>
      <c r="B12" s="58" t="s">
        <v>132</v>
      </c>
    </row>
    <row r="13" spans="1:2" x14ac:dyDescent="0.25">
      <c r="A13" s="84"/>
    </row>
    <row r="14" spans="1:2" x14ac:dyDescent="0.25">
      <c r="A14" s="84" t="s">
        <v>83</v>
      </c>
      <c r="B14" s="58" t="s">
        <v>94</v>
      </c>
    </row>
    <row r="16" spans="1:2" x14ac:dyDescent="0.25">
      <c r="A16" s="85" t="s">
        <v>76</v>
      </c>
    </row>
    <row r="17" spans="1:2" x14ac:dyDescent="0.25">
      <c r="A17" s="83" t="s">
        <v>72</v>
      </c>
      <c r="B17" s="60" t="s">
        <v>73</v>
      </c>
    </row>
    <row r="18" spans="1:2" ht="60" x14ac:dyDescent="0.25">
      <c r="A18" s="84" t="s">
        <v>95</v>
      </c>
      <c r="B18" s="58" t="s">
        <v>96</v>
      </c>
    </row>
    <row r="19" spans="1:2" ht="60" x14ac:dyDescent="0.25">
      <c r="A19" s="84" t="s">
        <v>97</v>
      </c>
      <c r="B19" s="58" t="s">
        <v>98</v>
      </c>
    </row>
  </sheetData>
  <hyperlinks>
    <hyperlink ref="A5" location="'Daily Census Meeting Times'!A4" display="Daily Census Meeting Times" xr:uid="{00000000-0004-0000-0000-000000000000}"/>
    <hyperlink ref="A6" location="'Weekly Contact Hours'!A3" display="Weekly Contact Hours" xr:uid="{00000000-0004-0000-0000-000001000000}"/>
    <hyperlink ref="A7" location="'Weekly Census FTES'!A3" display="Weekly Census FTES" xr:uid="{00000000-0004-0000-0000-000002000000}"/>
    <hyperlink ref="A8" location="'Daily Census FTES'!A3" display="Daily Census FTES" xr:uid="{00000000-0004-0000-0000-000003000000}"/>
    <hyperlink ref="A9" location="'How many Daily Census Sections'!A3" display="How many Daily Census Sections" xr:uid="{00000000-0004-0000-0000-000004000000}"/>
    <hyperlink ref="A10" location="'Positive Attendance FTES'!B3" display="Positive Attendance FTES" xr:uid="{00000000-0004-0000-0000-000005000000}"/>
    <hyperlink ref="A11" location="'Inst. FTE &amp; Min Contact Hr'!A1" display="Inst. FTE &amp; Min Contact Hr" xr:uid="{00000000-0004-0000-0000-000006000000}"/>
    <hyperlink ref="A14" location="'Non-Instructional Faculty FTEF'!A4" display="Non-Instructional Faculty FTEF" xr:uid="{00000000-0004-0000-0000-000007000000}"/>
    <hyperlink ref="A18" location="'COR Hours Calculated by Unit'!B3" display="COR Hours Calculated by Unit" xr:uid="{00000000-0004-0000-0000-000008000000}"/>
    <hyperlink ref="A19" location="'COR Hours-Units Calc. by Hour'!C3" display="COR Hours-Units Calc. by Hour" xr:uid="{00000000-0004-0000-0000-000009000000}"/>
    <hyperlink ref="A12" location="'Inst. FTE &amp; Maximum Contact Hr'!A1" display="Inst. FTE &amp; Maximum Contact Hr" xr:uid="{33C3B9B9-75BF-4F86-8E5A-4BDF1C352F21}"/>
  </hyperlinks>
  <pageMargins left="0.24" right="0.1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30"/>
  <sheetViews>
    <sheetView workbookViewId="0">
      <selection activeCell="A27" sqref="A27"/>
    </sheetView>
  </sheetViews>
  <sheetFormatPr defaultColWidth="9.140625" defaultRowHeight="15" x14ac:dyDescent="0.25"/>
  <cols>
    <col min="1" max="1" width="9.7109375" style="57" customWidth="1"/>
    <col min="2" max="2" width="49.140625" style="58" customWidth="1"/>
    <col min="3" max="16384" width="9.140625" style="57"/>
  </cols>
  <sheetData>
    <row r="1" spans="1:2" x14ac:dyDescent="0.25">
      <c r="A1" s="87" t="s">
        <v>99</v>
      </c>
    </row>
    <row r="2" spans="1:2" x14ac:dyDescent="0.25">
      <c r="A2" s="63" t="s">
        <v>47</v>
      </c>
      <c r="B2" s="64"/>
    </row>
    <row r="4" spans="1:2" ht="30" x14ac:dyDescent="0.25">
      <c r="A4" s="53">
        <v>48</v>
      </c>
      <c r="B4" s="55" t="s">
        <v>46</v>
      </c>
    </row>
    <row r="5" spans="1:2" x14ac:dyDescent="0.25">
      <c r="A5" s="54"/>
      <c r="B5" s="56"/>
    </row>
    <row r="6" spans="1:2" ht="30" x14ac:dyDescent="0.25">
      <c r="A6" s="54">
        <v>16</v>
      </c>
      <c r="B6" s="58" t="s">
        <v>42</v>
      </c>
    </row>
    <row r="7" spans="1:2" x14ac:dyDescent="0.25">
      <c r="A7" s="54" t="s">
        <v>43</v>
      </c>
    </row>
    <row r="8" spans="1:2" x14ac:dyDescent="0.25">
      <c r="A8" s="54">
        <f>A4/A6</f>
        <v>3</v>
      </c>
      <c r="B8" s="58" t="s">
        <v>25</v>
      </c>
    </row>
    <row r="9" spans="1:2" x14ac:dyDescent="0.25">
      <c r="A9" s="53">
        <v>16</v>
      </c>
      <c r="B9" s="60" t="s">
        <v>39</v>
      </c>
    </row>
    <row r="10" spans="1:2" x14ac:dyDescent="0.25">
      <c r="A10" s="53">
        <v>15</v>
      </c>
      <c r="B10" s="60" t="s">
        <v>40</v>
      </c>
    </row>
    <row r="11" spans="1:2" x14ac:dyDescent="0.25">
      <c r="A11" s="65"/>
    </row>
    <row r="12" spans="1:2" x14ac:dyDescent="0.25">
      <c r="A12" s="54">
        <f>A8*18</f>
        <v>54</v>
      </c>
      <c r="B12" s="58" t="s">
        <v>56</v>
      </c>
    </row>
    <row r="13" spans="1:2" x14ac:dyDescent="0.25">
      <c r="A13" s="54">
        <f>A12/A9</f>
        <v>3.375</v>
      </c>
      <c r="B13" s="58" t="s">
        <v>54</v>
      </c>
    </row>
    <row r="14" spans="1:2" ht="30" x14ac:dyDescent="0.25">
      <c r="A14" s="70">
        <f>ROUNDDOWN((A13/(A10/A9)),1)</f>
        <v>3.6</v>
      </c>
      <c r="B14" s="60" t="s">
        <v>59</v>
      </c>
    </row>
    <row r="15" spans="1:2" x14ac:dyDescent="0.25">
      <c r="A15" s="86">
        <f>(A10*A14)/A12</f>
        <v>1</v>
      </c>
      <c r="B15" s="60" t="s">
        <v>84</v>
      </c>
    </row>
    <row r="16" spans="1:2" x14ac:dyDescent="0.25">
      <c r="A16" s="67">
        <f>A14-MOD(A14,1)</f>
        <v>3</v>
      </c>
      <c r="B16" s="58" t="s">
        <v>51</v>
      </c>
    </row>
    <row r="17" spans="1:10" x14ac:dyDescent="0.25">
      <c r="A17" s="54">
        <v>1</v>
      </c>
      <c r="B17" s="58" t="s">
        <v>41</v>
      </c>
    </row>
    <row r="18" spans="1:10" x14ac:dyDescent="0.25">
      <c r="A18" s="65">
        <f>A16-A17</f>
        <v>2</v>
      </c>
      <c r="B18" s="60" t="s">
        <v>52</v>
      </c>
    </row>
    <row r="19" spans="1:10" x14ac:dyDescent="0.25">
      <c r="A19" s="54">
        <f>A18*10</f>
        <v>20</v>
      </c>
      <c r="B19" s="58" t="s">
        <v>53</v>
      </c>
    </row>
    <row r="20" spans="1:10" ht="30" x14ac:dyDescent="0.25">
      <c r="A20" s="67">
        <f>A14*50</f>
        <v>180</v>
      </c>
      <c r="B20" s="58" t="s">
        <v>50</v>
      </c>
      <c r="J20" s="71"/>
    </row>
    <row r="21" spans="1:10" x14ac:dyDescent="0.25">
      <c r="A21" s="72">
        <f>ROUND(A20+A19,1)</f>
        <v>200</v>
      </c>
      <c r="B21" s="60" t="s">
        <v>57</v>
      </c>
    </row>
    <row r="22" spans="1:10" x14ac:dyDescent="0.25">
      <c r="A22" s="66">
        <f>A21/60</f>
        <v>3.3333333333333335</v>
      </c>
      <c r="B22" s="58" t="s">
        <v>48</v>
      </c>
    </row>
    <row r="23" spans="1:10" x14ac:dyDescent="0.25">
      <c r="A23" s="73">
        <f>A22/24</f>
        <v>0.1388888888888889</v>
      </c>
      <c r="B23" s="60" t="s">
        <v>58</v>
      </c>
    </row>
    <row r="24" spans="1:10" x14ac:dyDescent="0.25">
      <c r="A24" s="68">
        <f>TIME(HOUR(A23),FLOOR(MINUTE(A23),5),0)</f>
        <v>0.1388888888888889</v>
      </c>
      <c r="B24" s="58" t="s">
        <v>49</v>
      </c>
    </row>
    <row r="25" spans="1:10" x14ac:dyDescent="0.25">
      <c r="A25" s="59"/>
    </row>
    <row r="26" spans="1:10" x14ac:dyDescent="0.25">
      <c r="A26" s="61">
        <v>0.44097222222222221</v>
      </c>
      <c r="B26" s="55" t="s">
        <v>44</v>
      </c>
    </row>
    <row r="27" spans="1:10" x14ac:dyDescent="0.25">
      <c r="A27" s="62">
        <f>A26+A24</f>
        <v>0.57986111111111116</v>
      </c>
      <c r="B27" s="55" t="s">
        <v>45</v>
      </c>
    </row>
    <row r="28" spans="1:10" x14ac:dyDescent="0.25">
      <c r="A28" s="62"/>
      <c r="B28" s="55"/>
    </row>
    <row r="30" spans="1:10" x14ac:dyDescent="0.25">
      <c r="A30" s="69">
        <f>A14*A10</f>
        <v>54</v>
      </c>
      <c r="B30" s="74" t="s">
        <v>55</v>
      </c>
    </row>
  </sheetData>
  <hyperlinks>
    <hyperlink ref="A1" location="'Table of Contents'!A1" display="Back to Table of Contents" xr:uid="{00000000-0004-0000-0100-000000000000}"/>
  </hyperlinks>
  <pageMargins left="0.17" right="0.17" top="0.75" bottom="0.17" header="0.3" footer="0.17"/>
  <pageSetup orientation="landscape" r:id="rId1"/>
  <headerFooter>
    <oddHeader>&amp;C&amp;"-,Bold"Daily Census FTES</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64"/>
  <sheetViews>
    <sheetView workbookViewId="0">
      <pane ySplit="2" topLeftCell="A3" activePane="bottomLeft" state="frozen"/>
      <selection pane="bottomLeft" activeCell="A2" sqref="A2"/>
    </sheetView>
  </sheetViews>
  <sheetFormatPr defaultRowHeight="15" x14ac:dyDescent="0.25"/>
  <cols>
    <col min="1" max="1" width="23.7109375" style="2" bestFit="1" customWidth="1"/>
    <col min="2" max="2" width="8.28515625" style="16" customWidth="1"/>
    <col min="3" max="3" width="16" style="13" bestFit="1" customWidth="1"/>
    <col min="4" max="4" width="12.5703125" style="2" customWidth="1"/>
  </cols>
  <sheetData>
    <row r="1" spans="1:4" x14ac:dyDescent="0.25">
      <c r="A1" s="88" t="s">
        <v>99</v>
      </c>
    </row>
    <row r="2" spans="1:4" ht="45" x14ac:dyDescent="0.25">
      <c r="A2" s="1" t="s">
        <v>26</v>
      </c>
      <c r="B2" s="15"/>
      <c r="C2" s="12" t="s">
        <v>24</v>
      </c>
      <c r="D2" s="1" t="s">
        <v>25</v>
      </c>
    </row>
    <row r="3" spans="1:4" ht="34.5" customHeight="1" x14ac:dyDescent="0.25">
      <c r="A3" s="25">
        <v>64</v>
      </c>
      <c r="B3" s="13" t="s">
        <v>4</v>
      </c>
      <c r="C3" s="26">
        <v>16</v>
      </c>
      <c r="D3" s="2">
        <f>A3/C3</f>
        <v>4</v>
      </c>
    </row>
    <row r="564" spans="17:17" x14ac:dyDescent="0.25">
      <c r="Q564">
        <v>6114</v>
      </c>
    </row>
  </sheetData>
  <hyperlinks>
    <hyperlink ref="A1" location="'Table of Contents'!A1" display="Back to Table of Contents" xr:uid="{00000000-0004-0000-0200-000000000000}"/>
  </hyperlinks>
  <pageMargins left="0.17" right="0.17" top="0.75" bottom="0.18" header="0.3" footer="0.17"/>
  <pageSetup orientation="landscape" r:id="rId1"/>
  <headerFooter>
    <oddHeader>&amp;C&amp;"-,Bold"Instructional FTEF
15 Hours Lecture, 21 Hours Lab, and 24 Hours Clinic</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39"/>
  <sheetViews>
    <sheetView workbookViewId="0">
      <selection activeCell="D38" sqref="D38"/>
    </sheetView>
  </sheetViews>
  <sheetFormatPr defaultRowHeight="15" x14ac:dyDescent="0.25"/>
  <cols>
    <col min="1" max="1" width="15.7109375" bestFit="1" customWidth="1"/>
    <col min="2" max="2" width="23" style="2" customWidth="1"/>
    <col min="4" max="4" width="18.7109375" style="2" customWidth="1"/>
    <col min="6" max="6" width="11.28515625" style="3" customWidth="1"/>
    <col min="8" max="8" width="5" bestFit="1" customWidth="1"/>
    <col min="9" max="9" width="9.140625" style="3"/>
    <col min="10" max="10" width="9.140625" style="2"/>
    <col min="11" max="11" width="4" style="2" bestFit="1" customWidth="1"/>
    <col min="13" max="13" width="9.140625" style="2"/>
    <col min="14" max="14" width="5.5703125" style="2" customWidth="1"/>
  </cols>
  <sheetData>
    <row r="1" spans="1:13" x14ac:dyDescent="0.25">
      <c r="A1" s="89" t="s">
        <v>100</v>
      </c>
    </row>
    <row r="2" spans="1:13" ht="60" x14ac:dyDescent="0.25">
      <c r="A2" s="10" t="s">
        <v>37</v>
      </c>
      <c r="B2" s="10" t="s">
        <v>85</v>
      </c>
      <c r="D2" s="10" t="s">
        <v>89</v>
      </c>
      <c r="F2" s="3" t="s">
        <v>2</v>
      </c>
      <c r="I2" s="3" t="s">
        <v>3</v>
      </c>
      <c r="M2" s="2" t="s">
        <v>5</v>
      </c>
    </row>
    <row r="3" spans="1:13" x14ac:dyDescent="0.25">
      <c r="A3" s="52" t="s">
        <v>110</v>
      </c>
      <c r="B3" s="4">
        <v>20</v>
      </c>
      <c r="C3" s="2" t="s">
        <v>0</v>
      </c>
      <c r="D3" s="4">
        <v>4</v>
      </c>
      <c r="E3" s="2" t="s">
        <v>1</v>
      </c>
      <c r="F3" s="3">
        <f>B3*D3</f>
        <v>80</v>
      </c>
      <c r="G3" s="2" t="s">
        <v>0</v>
      </c>
      <c r="H3" s="2">
        <v>17.5</v>
      </c>
      <c r="I3" s="3">
        <f>F3*H3</f>
        <v>1400</v>
      </c>
      <c r="J3" s="2" t="s">
        <v>4</v>
      </c>
      <c r="K3" s="2">
        <v>525</v>
      </c>
      <c r="L3" s="2" t="s">
        <v>1</v>
      </c>
      <c r="M3" s="2">
        <f>I3/525</f>
        <v>2.6666666666666665</v>
      </c>
    </row>
    <row r="4" spans="1:13" x14ac:dyDescent="0.25">
      <c r="A4" s="52" t="s">
        <v>111</v>
      </c>
      <c r="B4" s="4">
        <v>36</v>
      </c>
      <c r="C4" s="2" t="s">
        <v>0</v>
      </c>
      <c r="D4" s="4">
        <v>3</v>
      </c>
      <c r="E4" s="2" t="s">
        <v>1</v>
      </c>
      <c r="F4" s="3">
        <f t="shared" ref="F4:F37" si="0">B4*D4</f>
        <v>108</v>
      </c>
      <c r="G4" s="2" t="s">
        <v>0</v>
      </c>
      <c r="H4" s="2">
        <v>17.5</v>
      </c>
      <c r="I4" s="3">
        <f t="shared" ref="I4:I37" si="1">F4*H4</f>
        <v>1890</v>
      </c>
      <c r="J4" s="2" t="s">
        <v>4</v>
      </c>
      <c r="K4" s="2">
        <v>525</v>
      </c>
      <c r="L4" s="2" t="s">
        <v>1</v>
      </c>
      <c r="M4" s="2">
        <f t="shared" ref="M4:M37" si="2">I4/525</f>
        <v>3.6</v>
      </c>
    </row>
    <row r="5" spans="1:13" x14ac:dyDescent="0.25">
      <c r="A5" s="52" t="s">
        <v>112</v>
      </c>
      <c r="B5" s="4">
        <v>28</v>
      </c>
      <c r="C5" s="2" t="s">
        <v>0</v>
      </c>
      <c r="D5" s="4">
        <v>4.5</v>
      </c>
      <c r="E5" s="2" t="s">
        <v>1</v>
      </c>
      <c r="F5" s="3">
        <f t="shared" si="0"/>
        <v>126</v>
      </c>
      <c r="G5" s="2" t="s">
        <v>0</v>
      </c>
      <c r="H5" s="2">
        <v>17.5</v>
      </c>
      <c r="I5" s="3">
        <f t="shared" si="1"/>
        <v>2205</v>
      </c>
      <c r="J5" s="2" t="s">
        <v>4</v>
      </c>
      <c r="K5" s="2">
        <v>525</v>
      </c>
      <c r="L5" s="2" t="s">
        <v>1</v>
      </c>
      <c r="M5" s="2">
        <f t="shared" si="2"/>
        <v>4.2</v>
      </c>
    </row>
    <row r="6" spans="1:13" x14ac:dyDescent="0.25">
      <c r="A6" s="52" t="s">
        <v>103</v>
      </c>
      <c r="B6" s="4">
        <v>8</v>
      </c>
      <c r="C6" s="2" t="s">
        <v>0</v>
      </c>
      <c r="D6" s="4">
        <v>1.5</v>
      </c>
      <c r="E6" s="2" t="s">
        <v>1</v>
      </c>
      <c r="F6" s="3">
        <f t="shared" si="0"/>
        <v>12</v>
      </c>
      <c r="G6" s="2" t="s">
        <v>0</v>
      </c>
      <c r="H6" s="2">
        <v>17.5</v>
      </c>
      <c r="I6" s="3">
        <f t="shared" si="1"/>
        <v>210</v>
      </c>
      <c r="J6" s="2" t="s">
        <v>4</v>
      </c>
      <c r="K6" s="2">
        <v>525</v>
      </c>
      <c r="L6" s="2" t="s">
        <v>1</v>
      </c>
      <c r="M6" s="2">
        <f t="shared" si="2"/>
        <v>0.4</v>
      </c>
    </row>
    <row r="7" spans="1:13" x14ac:dyDescent="0.25">
      <c r="A7" s="52" t="s">
        <v>104</v>
      </c>
      <c r="B7" s="4">
        <v>9</v>
      </c>
      <c r="C7" s="2" t="s">
        <v>0</v>
      </c>
      <c r="D7" s="4">
        <v>3</v>
      </c>
      <c r="E7" s="2" t="s">
        <v>1</v>
      </c>
      <c r="F7" s="3">
        <f t="shared" si="0"/>
        <v>27</v>
      </c>
      <c r="G7" s="2" t="s">
        <v>0</v>
      </c>
      <c r="H7" s="2">
        <v>17.5</v>
      </c>
      <c r="I7" s="3">
        <f t="shared" si="1"/>
        <v>472.5</v>
      </c>
      <c r="J7" s="2" t="s">
        <v>4</v>
      </c>
      <c r="K7" s="2">
        <v>525</v>
      </c>
      <c r="L7" s="2" t="s">
        <v>1</v>
      </c>
      <c r="M7" s="2">
        <f t="shared" si="2"/>
        <v>0.9</v>
      </c>
    </row>
    <row r="8" spans="1:13" x14ac:dyDescent="0.25">
      <c r="A8" s="52" t="s">
        <v>105</v>
      </c>
      <c r="B8" s="4">
        <v>9</v>
      </c>
      <c r="C8" s="2" t="s">
        <v>0</v>
      </c>
      <c r="D8" s="4">
        <v>10</v>
      </c>
      <c r="E8" s="2" t="s">
        <v>1</v>
      </c>
      <c r="F8" s="3">
        <f t="shared" si="0"/>
        <v>90</v>
      </c>
      <c r="G8" s="2" t="s">
        <v>0</v>
      </c>
      <c r="H8" s="2">
        <v>17.5</v>
      </c>
      <c r="I8" s="3">
        <f t="shared" si="1"/>
        <v>1575</v>
      </c>
      <c r="J8" s="2" t="s">
        <v>4</v>
      </c>
      <c r="K8" s="2">
        <v>525</v>
      </c>
      <c r="L8" s="2" t="s">
        <v>1</v>
      </c>
      <c r="M8" s="2">
        <f t="shared" si="2"/>
        <v>3</v>
      </c>
    </row>
    <row r="9" spans="1:13" x14ac:dyDescent="0.25">
      <c r="A9" s="52" t="s">
        <v>106</v>
      </c>
      <c r="B9" s="4">
        <v>9</v>
      </c>
      <c r="C9" s="2" t="s">
        <v>0</v>
      </c>
      <c r="D9" s="4">
        <v>2</v>
      </c>
      <c r="E9" s="2" t="s">
        <v>1</v>
      </c>
      <c r="F9" s="3">
        <f t="shared" si="0"/>
        <v>18</v>
      </c>
      <c r="G9" s="2" t="s">
        <v>0</v>
      </c>
      <c r="H9" s="2">
        <v>17.5</v>
      </c>
      <c r="I9" s="3">
        <f t="shared" si="1"/>
        <v>315</v>
      </c>
      <c r="J9" s="2" t="s">
        <v>4</v>
      </c>
      <c r="K9" s="2">
        <v>525</v>
      </c>
      <c r="L9" s="2" t="s">
        <v>1</v>
      </c>
      <c r="M9" s="2">
        <f t="shared" si="2"/>
        <v>0.6</v>
      </c>
    </row>
    <row r="10" spans="1:13" x14ac:dyDescent="0.25">
      <c r="A10" s="52" t="s">
        <v>107</v>
      </c>
      <c r="B10" s="4">
        <v>9</v>
      </c>
      <c r="C10" s="2" t="s">
        <v>0</v>
      </c>
      <c r="D10" s="4">
        <v>0.5</v>
      </c>
      <c r="E10" s="2" t="s">
        <v>1</v>
      </c>
      <c r="F10" s="3">
        <f t="shared" si="0"/>
        <v>4.5</v>
      </c>
      <c r="G10" s="2" t="s">
        <v>0</v>
      </c>
      <c r="H10" s="2">
        <v>17.5</v>
      </c>
      <c r="I10" s="3">
        <f t="shared" si="1"/>
        <v>78.75</v>
      </c>
      <c r="J10" s="2" t="s">
        <v>4</v>
      </c>
      <c r="K10" s="2">
        <v>525</v>
      </c>
      <c r="L10" s="2" t="s">
        <v>1</v>
      </c>
      <c r="M10" s="2">
        <f t="shared" si="2"/>
        <v>0.15</v>
      </c>
    </row>
    <row r="11" spans="1:13" x14ac:dyDescent="0.25">
      <c r="A11" s="52" t="s">
        <v>108</v>
      </c>
      <c r="B11" s="4">
        <v>9</v>
      </c>
      <c r="C11" s="2" t="s">
        <v>0</v>
      </c>
      <c r="D11" s="4">
        <v>1</v>
      </c>
      <c r="E11" s="2" t="s">
        <v>1</v>
      </c>
      <c r="F11" s="3">
        <f t="shared" si="0"/>
        <v>9</v>
      </c>
      <c r="G11" s="2" t="s">
        <v>0</v>
      </c>
      <c r="H11" s="2">
        <v>17.5</v>
      </c>
      <c r="I11" s="3">
        <f t="shared" si="1"/>
        <v>157.5</v>
      </c>
      <c r="J11" s="2" t="s">
        <v>4</v>
      </c>
      <c r="K11" s="2">
        <v>525</v>
      </c>
      <c r="L11" s="2" t="s">
        <v>1</v>
      </c>
      <c r="M11" s="2">
        <f t="shared" si="2"/>
        <v>0.3</v>
      </c>
    </row>
    <row r="12" spans="1:13" x14ac:dyDescent="0.25">
      <c r="A12" s="52" t="s">
        <v>109</v>
      </c>
      <c r="B12" s="4">
        <v>24</v>
      </c>
      <c r="C12" s="2" t="s">
        <v>0</v>
      </c>
      <c r="D12" s="4">
        <v>3</v>
      </c>
      <c r="E12" s="2" t="s">
        <v>1</v>
      </c>
      <c r="F12" s="3">
        <f t="shared" si="0"/>
        <v>72</v>
      </c>
      <c r="G12" s="2" t="s">
        <v>0</v>
      </c>
      <c r="H12" s="2">
        <v>17.5</v>
      </c>
      <c r="I12" s="3">
        <f t="shared" si="1"/>
        <v>1260</v>
      </c>
      <c r="J12" s="2" t="s">
        <v>4</v>
      </c>
      <c r="K12" s="2">
        <v>525</v>
      </c>
      <c r="L12" s="2" t="s">
        <v>1</v>
      </c>
      <c r="M12" s="2">
        <f t="shared" si="2"/>
        <v>2.4</v>
      </c>
    </row>
    <row r="13" spans="1:13" x14ac:dyDescent="0.25">
      <c r="A13" s="52" t="s">
        <v>113</v>
      </c>
      <c r="B13" s="4">
        <v>4</v>
      </c>
      <c r="C13" s="2" t="s">
        <v>0</v>
      </c>
      <c r="D13" s="4">
        <v>3</v>
      </c>
      <c r="E13" s="2" t="s">
        <v>1</v>
      </c>
      <c r="F13" s="3">
        <f t="shared" si="0"/>
        <v>12</v>
      </c>
      <c r="G13" s="2" t="s">
        <v>0</v>
      </c>
      <c r="H13" s="2">
        <v>17.5</v>
      </c>
      <c r="I13" s="3">
        <f t="shared" si="1"/>
        <v>210</v>
      </c>
      <c r="J13" s="2" t="s">
        <v>4</v>
      </c>
      <c r="K13" s="2">
        <v>525</v>
      </c>
      <c r="L13" s="2" t="s">
        <v>1</v>
      </c>
      <c r="M13" s="2">
        <f t="shared" si="2"/>
        <v>0.4</v>
      </c>
    </row>
    <row r="14" spans="1:13" x14ac:dyDescent="0.25">
      <c r="A14" s="52" t="s">
        <v>114</v>
      </c>
      <c r="B14" s="4">
        <v>28</v>
      </c>
      <c r="C14" s="2" t="s">
        <v>0</v>
      </c>
      <c r="D14" s="4">
        <v>3</v>
      </c>
      <c r="E14" s="2" t="s">
        <v>1</v>
      </c>
      <c r="F14" s="3">
        <f t="shared" si="0"/>
        <v>84</v>
      </c>
      <c r="G14" s="2" t="s">
        <v>0</v>
      </c>
      <c r="H14" s="2">
        <v>17.5</v>
      </c>
      <c r="I14" s="3">
        <f t="shared" si="1"/>
        <v>1470</v>
      </c>
      <c r="J14" s="2" t="s">
        <v>4</v>
      </c>
      <c r="K14" s="2">
        <v>525</v>
      </c>
      <c r="L14" s="2" t="s">
        <v>1</v>
      </c>
      <c r="M14" s="2">
        <f t="shared" si="2"/>
        <v>2.8</v>
      </c>
    </row>
    <row r="15" spans="1:13" x14ac:dyDescent="0.25">
      <c r="A15" s="52" t="s">
        <v>115</v>
      </c>
      <c r="B15" s="4">
        <v>19</v>
      </c>
      <c r="C15" s="2" t="s">
        <v>0</v>
      </c>
      <c r="D15" s="4">
        <v>4</v>
      </c>
      <c r="E15" s="2" t="s">
        <v>1</v>
      </c>
      <c r="F15" s="3">
        <f t="shared" si="0"/>
        <v>76</v>
      </c>
      <c r="G15" s="2" t="s">
        <v>0</v>
      </c>
      <c r="H15" s="2">
        <v>17.5</v>
      </c>
      <c r="I15" s="3">
        <f t="shared" si="1"/>
        <v>1330</v>
      </c>
      <c r="J15" s="2" t="s">
        <v>4</v>
      </c>
      <c r="K15" s="2">
        <v>525</v>
      </c>
      <c r="L15" s="2" t="s">
        <v>1</v>
      </c>
      <c r="M15" s="2">
        <f t="shared" si="2"/>
        <v>2.5333333333333332</v>
      </c>
    </row>
    <row r="16" spans="1:13" x14ac:dyDescent="0.25">
      <c r="A16" s="52" t="s">
        <v>116</v>
      </c>
      <c r="B16" s="4">
        <v>2</v>
      </c>
      <c r="C16" s="2" t="s">
        <v>0</v>
      </c>
      <c r="D16" s="4">
        <v>2</v>
      </c>
      <c r="E16" s="2" t="s">
        <v>1</v>
      </c>
      <c r="F16" s="3">
        <f t="shared" si="0"/>
        <v>4</v>
      </c>
      <c r="G16" s="2" t="s">
        <v>0</v>
      </c>
      <c r="H16" s="2">
        <v>17.5</v>
      </c>
      <c r="I16" s="3">
        <f t="shared" si="1"/>
        <v>70</v>
      </c>
      <c r="J16" s="2" t="s">
        <v>4</v>
      </c>
      <c r="K16" s="2">
        <v>525</v>
      </c>
      <c r="L16" s="2" t="s">
        <v>1</v>
      </c>
      <c r="M16" s="2">
        <f t="shared" si="2"/>
        <v>0.13333333333333333</v>
      </c>
    </row>
    <row r="17" spans="1:13" x14ac:dyDescent="0.25">
      <c r="A17" s="52" t="s">
        <v>113</v>
      </c>
      <c r="B17" s="4">
        <v>4</v>
      </c>
      <c r="C17" s="2" t="s">
        <v>0</v>
      </c>
      <c r="D17" s="4">
        <v>4</v>
      </c>
      <c r="E17" s="2" t="s">
        <v>1</v>
      </c>
      <c r="F17" s="3">
        <f t="shared" si="0"/>
        <v>16</v>
      </c>
      <c r="G17" s="2" t="s">
        <v>0</v>
      </c>
      <c r="H17" s="2">
        <v>17.5</v>
      </c>
      <c r="I17" s="3">
        <f t="shared" si="1"/>
        <v>280</v>
      </c>
      <c r="J17" s="2" t="s">
        <v>4</v>
      </c>
      <c r="K17" s="2">
        <v>525</v>
      </c>
      <c r="L17" s="2" t="s">
        <v>1</v>
      </c>
      <c r="M17" s="2">
        <f t="shared" si="2"/>
        <v>0.53333333333333333</v>
      </c>
    </row>
    <row r="18" spans="1:13" x14ac:dyDescent="0.25">
      <c r="A18" s="52" t="s">
        <v>113</v>
      </c>
      <c r="B18" s="4">
        <v>4</v>
      </c>
      <c r="C18" s="2" t="s">
        <v>0</v>
      </c>
      <c r="D18" s="4">
        <v>1</v>
      </c>
      <c r="E18" s="2" t="s">
        <v>1</v>
      </c>
      <c r="F18" s="3">
        <f t="shared" si="0"/>
        <v>4</v>
      </c>
      <c r="G18" s="2" t="s">
        <v>0</v>
      </c>
      <c r="H18" s="2">
        <v>17.5</v>
      </c>
      <c r="I18" s="3">
        <f t="shared" si="1"/>
        <v>70</v>
      </c>
      <c r="J18" s="2" t="s">
        <v>4</v>
      </c>
      <c r="K18" s="2">
        <v>525</v>
      </c>
      <c r="L18" s="2" t="s">
        <v>1</v>
      </c>
      <c r="M18" s="2">
        <f t="shared" si="2"/>
        <v>0.13333333333333333</v>
      </c>
    </row>
    <row r="19" spans="1:13" x14ac:dyDescent="0.25">
      <c r="A19" s="52" t="s">
        <v>117</v>
      </c>
      <c r="B19" s="4">
        <v>2</v>
      </c>
      <c r="C19" s="2" t="s">
        <v>0</v>
      </c>
      <c r="D19" s="4">
        <v>2</v>
      </c>
      <c r="E19" s="2" t="s">
        <v>1</v>
      </c>
      <c r="F19" s="3">
        <f t="shared" si="0"/>
        <v>4</v>
      </c>
      <c r="G19" s="2" t="s">
        <v>0</v>
      </c>
      <c r="H19" s="2">
        <v>17.5</v>
      </c>
      <c r="I19" s="3">
        <f t="shared" si="1"/>
        <v>70</v>
      </c>
      <c r="J19" s="2" t="s">
        <v>4</v>
      </c>
      <c r="K19" s="2">
        <v>525</v>
      </c>
      <c r="L19" s="2" t="s">
        <v>1</v>
      </c>
      <c r="M19" s="2">
        <f t="shared" si="2"/>
        <v>0.13333333333333333</v>
      </c>
    </row>
    <row r="20" spans="1:13" x14ac:dyDescent="0.25">
      <c r="A20" s="52" t="s">
        <v>113</v>
      </c>
      <c r="B20" s="4">
        <v>4</v>
      </c>
      <c r="C20" s="2" t="s">
        <v>0</v>
      </c>
      <c r="D20" s="4">
        <v>5</v>
      </c>
      <c r="E20" s="2" t="s">
        <v>1</v>
      </c>
      <c r="F20" s="3">
        <f t="shared" si="0"/>
        <v>20</v>
      </c>
      <c r="G20" s="2" t="s">
        <v>0</v>
      </c>
      <c r="H20" s="2">
        <v>17.5</v>
      </c>
      <c r="I20" s="3">
        <f t="shared" si="1"/>
        <v>350</v>
      </c>
      <c r="J20" s="2" t="s">
        <v>4</v>
      </c>
      <c r="K20" s="2">
        <v>525</v>
      </c>
      <c r="L20" s="2" t="s">
        <v>1</v>
      </c>
      <c r="M20" s="2">
        <f t="shared" si="2"/>
        <v>0.66666666666666663</v>
      </c>
    </row>
    <row r="21" spans="1:13" x14ac:dyDescent="0.25">
      <c r="A21" s="52" t="s">
        <v>113</v>
      </c>
      <c r="B21" s="4">
        <v>4</v>
      </c>
      <c r="C21" s="2" t="s">
        <v>0</v>
      </c>
      <c r="D21" s="4">
        <v>1.5</v>
      </c>
      <c r="E21" s="2" t="s">
        <v>1</v>
      </c>
      <c r="F21" s="3">
        <f t="shared" si="0"/>
        <v>6</v>
      </c>
      <c r="G21" s="2" t="s">
        <v>0</v>
      </c>
      <c r="H21" s="2">
        <v>17.5</v>
      </c>
      <c r="I21" s="3">
        <f t="shared" si="1"/>
        <v>105</v>
      </c>
      <c r="J21" s="2" t="s">
        <v>4</v>
      </c>
      <c r="K21" s="2">
        <v>525</v>
      </c>
      <c r="L21" s="2" t="s">
        <v>1</v>
      </c>
      <c r="M21" s="2">
        <f t="shared" si="2"/>
        <v>0.2</v>
      </c>
    </row>
    <row r="22" spans="1:13" x14ac:dyDescent="0.25">
      <c r="A22" s="52" t="s">
        <v>113</v>
      </c>
      <c r="B22" s="4">
        <v>4</v>
      </c>
      <c r="C22" s="2" t="s">
        <v>0</v>
      </c>
      <c r="D22" s="4">
        <v>2</v>
      </c>
      <c r="E22" s="2" t="s">
        <v>1</v>
      </c>
      <c r="F22" s="3">
        <f t="shared" si="0"/>
        <v>8</v>
      </c>
      <c r="G22" s="2" t="s">
        <v>0</v>
      </c>
      <c r="H22" s="2">
        <v>17.5</v>
      </c>
      <c r="I22" s="3">
        <f t="shared" si="1"/>
        <v>140</v>
      </c>
      <c r="J22" s="2" t="s">
        <v>4</v>
      </c>
      <c r="K22" s="2">
        <v>525</v>
      </c>
      <c r="L22" s="2" t="s">
        <v>1</v>
      </c>
      <c r="M22" s="2">
        <f t="shared" si="2"/>
        <v>0.26666666666666666</v>
      </c>
    </row>
    <row r="23" spans="1:13" x14ac:dyDescent="0.25">
      <c r="A23" s="52" t="s">
        <v>118</v>
      </c>
      <c r="B23" s="4">
        <v>12</v>
      </c>
      <c r="C23" s="2" t="s">
        <v>0</v>
      </c>
      <c r="D23" s="4">
        <v>1</v>
      </c>
      <c r="E23" s="2" t="s">
        <v>1</v>
      </c>
      <c r="F23" s="3">
        <f t="shared" si="0"/>
        <v>12</v>
      </c>
      <c r="G23" s="2" t="s">
        <v>0</v>
      </c>
      <c r="H23" s="2">
        <v>17.5</v>
      </c>
      <c r="I23" s="3">
        <f t="shared" si="1"/>
        <v>210</v>
      </c>
      <c r="J23" s="2" t="s">
        <v>4</v>
      </c>
      <c r="K23" s="2">
        <v>525</v>
      </c>
      <c r="L23" s="2" t="s">
        <v>1</v>
      </c>
      <c r="M23" s="2">
        <f t="shared" si="2"/>
        <v>0.4</v>
      </c>
    </row>
    <row r="24" spans="1:13" x14ac:dyDescent="0.25">
      <c r="A24" s="52" t="s">
        <v>119</v>
      </c>
      <c r="B24" s="4">
        <v>14</v>
      </c>
      <c r="C24" s="2" t="s">
        <v>0</v>
      </c>
      <c r="D24" s="4">
        <v>2</v>
      </c>
      <c r="E24" s="2" t="s">
        <v>1</v>
      </c>
      <c r="F24" s="3">
        <f t="shared" si="0"/>
        <v>28</v>
      </c>
      <c r="G24" s="2" t="s">
        <v>0</v>
      </c>
      <c r="H24" s="2">
        <v>17.5</v>
      </c>
      <c r="I24" s="3">
        <f t="shared" si="1"/>
        <v>490</v>
      </c>
      <c r="J24" s="2" t="s">
        <v>4</v>
      </c>
      <c r="K24" s="2">
        <v>525</v>
      </c>
      <c r="L24" s="2" t="s">
        <v>1</v>
      </c>
      <c r="M24" s="2">
        <f t="shared" si="2"/>
        <v>0.93333333333333335</v>
      </c>
    </row>
    <row r="25" spans="1:13" x14ac:dyDescent="0.25">
      <c r="A25" s="52" t="s">
        <v>120</v>
      </c>
      <c r="B25" s="4">
        <v>14</v>
      </c>
      <c r="C25" s="2" t="s">
        <v>0</v>
      </c>
      <c r="D25" s="4">
        <v>1</v>
      </c>
      <c r="E25" s="2" t="s">
        <v>1</v>
      </c>
      <c r="F25" s="3">
        <f t="shared" ref="F25:F34" si="3">B25*D25</f>
        <v>14</v>
      </c>
      <c r="G25" s="2" t="s">
        <v>0</v>
      </c>
      <c r="H25" s="2">
        <v>17.5</v>
      </c>
      <c r="I25" s="3">
        <f t="shared" ref="I25:I34" si="4">F25*H25</f>
        <v>245</v>
      </c>
      <c r="J25" s="2" t="s">
        <v>4</v>
      </c>
      <c r="K25" s="2">
        <v>525</v>
      </c>
      <c r="L25" s="2" t="s">
        <v>1</v>
      </c>
      <c r="M25" s="2">
        <f t="shared" ref="M25:M34" si="5">I25/525</f>
        <v>0.46666666666666667</v>
      </c>
    </row>
    <row r="26" spans="1:13" x14ac:dyDescent="0.25">
      <c r="A26" s="52" t="s">
        <v>121</v>
      </c>
      <c r="B26" s="4">
        <v>16</v>
      </c>
      <c r="C26" s="2" t="s">
        <v>0</v>
      </c>
      <c r="D26" s="4">
        <v>0.5</v>
      </c>
      <c r="E26" s="2" t="s">
        <v>1</v>
      </c>
      <c r="F26" s="3">
        <f t="shared" si="3"/>
        <v>8</v>
      </c>
      <c r="G26" s="2" t="s">
        <v>0</v>
      </c>
      <c r="H26" s="2">
        <v>17.5</v>
      </c>
      <c r="I26" s="3">
        <f t="shared" si="4"/>
        <v>140</v>
      </c>
      <c r="J26" s="2" t="s">
        <v>4</v>
      </c>
      <c r="K26" s="2">
        <v>525</v>
      </c>
      <c r="L26" s="2" t="s">
        <v>1</v>
      </c>
      <c r="M26" s="2">
        <f t="shared" si="5"/>
        <v>0.26666666666666666</v>
      </c>
    </row>
    <row r="27" spans="1:13" x14ac:dyDescent="0.25">
      <c r="A27" s="52" t="s">
        <v>121</v>
      </c>
      <c r="B27" s="4">
        <v>16</v>
      </c>
      <c r="C27" s="2" t="s">
        <v>0</v>
      </c>
      <c r="D27" s="4">
        <v>1</v>
      </c>
      <c r="E27" s="2" t="s">
        <v>1</v>
      </c>
      <c r="F27" s="3">
        <f t="shared" si="3"/>
        <v>16</v>
      </c>
      <c r="G27" s="2" t="s">
        <v>0</v>
      </c>
      <c r="H27" s="2">
        <v>17.5</v>
      </c>
      <c r="I27" s="3">
        <f t="shared" si="4"/>
        <v>280</v>
      </c>
      <c r="J27" s="2" t="s">
        <v>4</v>
      </c>
      <c r="K27" s="2">
        <v>525</v>
      </c>
      <c r="L27" s="2" t="s">
        <v>1</v>
      </c>
      <c r="M27" s="2">
        <f t="shared" si="5"/>
        <v>0.53333333333333333</v>
      </c>
    </row>
    <row r="28" spans="1:13" x14ac:dyDescent="0.25">
      <c r="A28" s="52" t="s">
        <v>121</v>
      </c>
      <c r="B28" s="4">
        <v>16</v>
      </c>
      <c r="C28" s="2" t="s">
        <v>0</v>
      </c>
      <c r="D28" s="4">
        <v>3</v>
      </c>
      <c r="E28" s="2" t="s">
        <v>1</v>
      </c>
      <c r="F28" s="3">
        <f t="shared" si="3"/>
        <v>48</v>
      </c>
      <c r="G28" s="2" t="s">
        <v>0</v>
      </c>
      <c r="H28" s="2">
        <v>17.5</v>
      </c>
      <c r="I28" s="3">
        <f t="shared" si="4"/>
        <v>840</v>
      </c>
      <c r="J28" s="2" t="s">
        <v>4</v>
      </c>
      <c r="K28" s="2">
        <v>525</v>
      </c>
      <c r="L28" s="2" t="s">
        <v>1</v>
      </c>
      <c r="M28" s="2">
        <f t="shared" si="5"/>
        <v>1.6</v>
      </c>
    </row>
    <row r="29" spans="1:13" x14ac:dyDescent="0.25">
      <c r="A29" s="52" t="s">
        <v>121</v>
      </c>
      <c r="B29" s="4">
        <v>16</v>
      </c>
      <c r="C29" s="2" t="s">
        <v>0</v>
      </c>
      <c r="D29" s="4">
        <v>4</v>
      </c>
      <c r="E29" s="2" t="s">
        <v>1</v>
      </c>
      <c r="F29" s="3">
        <f t="shared" si="3"/>
        <v>64</v>
      </c>
      <c r="G29" s="2" t="s">
        <v>0</v>
      </c>
      <c r="H29" s="2">
        <v>17.5</v>
      </c>
      <c r="I29" s="3">
        <f t="shared" si="4"/>
        <v>1120</v>
      </c>
      <c r="J29" s="2" t="s">
        <v>4</v>
      </c>
      <c r="K29" s="2">
        <v>525</v>
      </c>
      <c r="L29" s="2" t="s">
        <v>1</v>
      </c>
      <c r="M29" s="2">
        <f t="shared" si="5"/>
        <v>2.1333333333333333</v>
      </c>
    </row>
    <row r="30" spans="1:13" x14ac:dyDescent="0.25">
      <c r="A30" s="52" t="s">
        <v>121</v>
      </c>
      <c r="B30" s="4">
        <v>16</v>
      </c>
      <c r="C30" s="2" t="s">
        <v>0</v>
      </c>
      <c r="D30" s="4">
        <v>5</v>
      </c>
      <c r="E30" s="2" t="s">
        <v>1</v>
      </c>
      <c r="F30" s="3">
        <f t="shared" si="3"/>
        <v>80</v>
      </c>
      <c r="G30" s="2" t="s">
        <v>0</v>
      </c>
      <c r="H30" s="2">
        <v>17.5</v>
      </c>
      <c r="I30" s="3">
        <f t="shared" si="4"/>
        <v>1400</v>
      </c>
      <c r="J30" s="2" t="s">
        <v>4</v>
      </c>
      <c r="K30" s="2">
        <v>525</v>
      </c>
      <c r="L30" s="2" t="s">
        <v>1</v>
      </c>
      <c r="M30" s="2">
        <f t="shared" si="5"/>
        <v>2.6666666666666665</v>
      </c>
    </row>
    <row r="31" spans="1:13" x14ac:dyDescent="0.25">
      <c r="A31" s="52" t="s">
        <v>121</v>
      </c>
      <c r="B31" s="4">
        <v>16</v>
      </c>
      <c r="C31" s="2" t="s">
        <v>0</v>
      </c>
      <c r="D31" s="4">
        <v>13.5</v>
      </c>
      <c r="E31" s="2" t="s">
        <v>1</v>
      </c>
      <c r="F31" s="3">
        <f t="shared" si="3"/>
        <v>216</v>
      </c>
      <c r="G31" s="2" t="s">
        <v>0</v>
      </c>
      <c r="H31" s="2">
        <v>17.5</v>
      </c>
      <c r="I31" s="3">
        <f t="shared" si="4"/>
        <v>3780</v>
      </c>
      <c r="J31" s="2" t="s">
        <v>4</v>
      </c>
      <c r="K31" s="2">
        <v>525</v>
      </c>
      <c r="L31" s="2" t="s">
        <v>1</v>
      </c>
      <c r="M31" s="2">
        <f t="shared" si="5"/>
        <v>7.2</v>
      </c>
    </row>
    <row r="32" spans="1:13" x14ac:dyDescent="0.25">
      <c r="A32" s="52" t="s">
        <v>122</v>
      </c>
      <c r="B32" s="4">
        <v>18</v>
      </c>
      <c r="C32" s="2" t="s">
        <v>0</v>
      </c>
      <c r="D32" s="4">
        <v>1</v>
      </c>
      <c r="E32" s="2" t="s">
        <v>1</v>
      </c>
      <c r="F32" s="3">
        <f t="shared" si="3"/>
        <v>18</v>
      </c>
      <c r="G32" s="2" t="s">
        <v>0</v>
      </c>
      <c r="H32" s="2">
        <v>17.5</v>
      </c>
      <c r="I32" s="3">
        <f t="shared" si="4"/>
        <v>315</v>
      </c>
      <c r="J32" s="2" t="s">
        <v>4</v>
      </c>
      <c r="K32" s="2">
        <v>525</v>
      </c>
      <c r="L32" s="2" t="s">
        <v>1</v>
      </c>
      <c r="M32" s="2">
        <f t="shared" si="5"/>
        <v>0.6</v>
      </c>
    </row>
    <row r="33" spans="1:14" x14ac:dyDescent="0.25">
      <c r="A33" s="52" t="s">
        <v>115</v>
      </c>
      <c r="B33" s="4">
        <v>19</v>
      </c>
      <c r="C33" s="2" t="s">
        <v>0</v>
      </c>
      <c r="D33" s="4">
        <v>1</v>
      </c>
      <c r="E33" s="2" t="s">
        <v>1</v>
      </c>
      <c r="F33" s="3">
        <f t="shared" si="3"/>
        <v>19</v>
      </c>
      <c r="G33" s="2" t="s">
        <v>0</v>
      </c>
      <c r="H33" s="2">
        <v>17.5</v>
      </c>
      <c r="I33" s="3">
        <f t="shared" si="4"/>
        <v>332.5</v>
      </c>
      <c r="J33" s="2" t="s">
        <v>4</v>
      </c>
      <c r="K33" s="2">
        <v>525</v>
      </c>
      <c r="L33" s="2" t="s">
        <v>1</v>
      </c>
      <c r="M33" s="2">
        <f t="shared" si="5"/>
        <v>0.6333333333333333</v>
      </c>
    </row>
    <row r="34" spans="1:14" x14ac:dyDescent="0.25">
      <c r="A34" s="52" t="s">
        <v>115</v>
      </c>
      <c r="B34" s="4">
        <v>19</v>
      </c>
      <c r="C34" s="2" t="s">
        <v>0</v>
      </c>
      <c r="D34" s="4">
        <v>3</v>
      </c>
      <c r="E34" s="2" t="s">
        <v>1</v>
      </c>
      <c r="F34" s="3">
        <f t="shared" si="3"/>
        <v>57</v>
      </c>
      <c r="G34" s="2" t="s">
        <v>0</v>
      </c>
      <c r="H34" s="2">
        <v>17.5</v>
      </c>
      <c r="I34" s="3">
        <f t="shared" si="4"/>
        <v>997.5</v>
      </c>
      <c r="J34" s="2" t="s">
        <v>4</v>
      </c>
      <c r="K34" s="2">
        <v>525</v>
      </c>
      <c r="L34" s="2" t="s">
        <v>1</v>
      </c>
      <c r="M34" s="2">
        <f t="shared" si="5"/>
        <v>1.9</v>
      </c>
    </row>
    <row r="35" spans="1:14" x14ac:dyDescent="0.25">
      <c r="A35" s="52" t="s">
        <v>115</v>
      </c>
      <c r="B35" s="4">
        <v>19</v>
      </c>
      <c r="C35" s="2" t="s">
        <v>0</v>
      </c>
      <c r="D35" s="4">
        <v>5</v>
      </c>
      <c r="E35" s="2" t="s">
        <v>1</v>
      </c>
      <c r="F35" s="3">
        <f t="shared" si="0"/>
        <v>95</v>
      </c>
      <c r="G35" s="2" t="s">
        <v>0</v>
      </c>
      <c r="H35" s="2">
        <v>17.5</v>
      </c>
      <c r="I35" s="3">
        <f t="shared" si="1"/>
        <v>1662.5</v>
      </c>
      <c r="J35" s="2" t="s">
        <v>4</v>
      </c>
      <c r="K35" s="2">
        <v>525</v>
      </c>
      <c r="L35" s="2" t="s">
        <v>1</v>
      </c>
      <c r="M35" s="2">
        <f t="shared" si="2"/>
        <v>3.1666666666666665</v>
      </c>
    </row>
    <row r="36" spans="1:14" x14ac:dyDescent="0.25">
      <c r="A36" s="52" t="s">
        <v>123</v>
      </c>
      <c r="B36" s="4">
        <v>20</v>
      </c>
      <c r="C36" s="2" t="s">
        <v>0</v>
      </c>
      <c r="D36" s="4">
        <v>0.25</v>
      </c>
      <c r="E36" s="2" t="s">
        <v>1</v>
      </c>
      <c r="F36" s="3">
        <f t="shared" si="0"/>
        <v>5</v>
      </c>
      <c r="G36" s="2" t="s">
        <v>0</v>
      </c>
      <c r="H36" s="2">
        <v>17.5</v>
      </c>
      <c r="I36" s="3">
        <f t="shared" si="1"/>
        <v>87.5</v>
      </c>
      <c r="J36" s="2" t="s">
        <v>4</v>
      </c>
      <c r="K36" s="2">
        <v>525</v>
      </c>
      <c r="L36" s="2" t="s">
        <v>1</v>
      </c>
      <c r="M36" s="2">
        <f t="shared" si="2"/>
        <v>0.16666666666666666</v>
      </c>
    </row>
    <row r="37" spans="1:14" x14ac:dyDescent="0.25">
      <c r="A37" s="52" t="s">
        <v>123</v>
      </c>
      <c r="B37" s="4">
        <v>20</v>
      </c>
      <c r="C37" s="2" t="s">
        <v>0</v>
      </c>
      <c r="D37" s="4">
        <v>1</v>
      </c>
      <c r="E37" s="2" t="s">
        <v>1</v>
      </c>
      <c r="F37" s="3">
        <f t="shared" si="0"/>
        <v>20</v>
      </c>
      <c r="G37" s="2" t="s">
        <v>0</v>
      </c>
      <c r="H37" s="2">
        <v>17.5</v>
      </c>
      <c r="I37" s="3">
        <f t="shared" si="1"/>
        <v>350</v>
      </c>
      <c r="J37" s="2" t="s">
        <v>4</v>
      </c>
      <c r="K37" s="2">
        <v>525</v>
      </c>
      <c r="L37" s="2" t="s">
        <v>1</v>
      </c>
      <c r="M37" s="2">
        <f t="shared" si="2"/>
        <v>0.66666666666666663</v>
      </c>
    </row>
    <row r="39" spans="1:14" x14ac:dyDescent="0.25">
      <c r="A39" s="6" t="s">
        <v>6</v>
      </c>
      <c r="B39" s="5">
        <f>SUM(B3:B37)</f>
        <v>487</v>
      </c>
      <c r="D39" s="5">
        <f>SUM(D3:D37)</f>
        <v>102.25</v>
      </c>
      <c r="F39" s="5">
        <f>SUM(F3:F37)</f>
        <v>1480.5</v>
      </c>
      <c r="I39" s="5">
        <f>SUM(I3:I37)</f>
        <v>25908.75</v>
      </c>
      <c r="M39" s="5">
        <f>SUM(M3:M37)</f>
        <v>49.349999999999994</v>
      </c>
      <c r="N39" s="11"/>
    </row>
  </sheetData>
  <hyperlinks>
    <hyperlink ref="A1" location="'Table of Contents'!A1" display="Back to the Table of Contents" xr:uid="{00000000-0004-0000-0300-000000000000}"/>
  </hyperlinks>
  <pageMargins left="0.17" right="0.17" top="0.75" bottom="0.18" header="0.3" footer="0.17"/>
  <pageSetup orientation="landscape" r:id="rId1"/>
  <headerFooter>
    <oddHeader>&amp;C&amp;"-,Bold"Weekly Census FTES</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8"/>
  <sheetViews>
    <sheetView workbookViewId="0">
      <selection activeCell="F3" sqref="F3"/>
    </sheetView>
  </sheetViews>
  <sheetFormatPr defaultRowHeight="15" x14ac:dyDescent="0.25"/>
  <cols>
    <col min="1" max="1" width="15.7109375" customWidth="1"/>
    <col min="2" max="2" width="23" style="2" customWidth="1"/>
    <col min="4" max="4" width="23.42578125" style="2" customWidth="1"/>
    <col min="6" max="6" width="5.7109375" style="3" bestFit="1" customWidth="1"/>
    <col min="8" max="8" width="11.42578125" customWidth="1"/>
    <col min="9" max="9" width="9.140625" style="3"/>
    <col min="10" max="10" width="9.140625" style="2"/>
    <col min="11" max="11" width="4" style="2" bestFit="1" customWidth="1"/>
    <col min="13" max="13" width="9.140625" style="75"/>
  </cols>
  <sheetData>
    <row r="1" spans="1:13" x14ac:dyDescent="0.25">
      <c r="A1" s="89" t="s">
        <v>99</v>
      </c>
    </row>
    <row r="2" spans="1:13" ht="75" x14ac:dyDescent="0.25">
      <c r="A2" s="10" t="s">
        <v>37</v>
      </c>
      <c r="B2" s="10" t="s">
        <v>85</v>
      </c>
      <c r="D2" s="10" t="s">
        <v>88</v>
      </c>
      <c r="F2" s="3" t="s">
        <v>7</v>
      </c>
      <c r="H2" s="10" t="s">
        <v>86</v>
      </c>
      <c r="I2" s="3" t="s">
        <v>3</v>
      </c>
      <c r="M2" s="75" t="s">
        <v>5</v>
      </c>
    </row>
    <row r="3" spans="1:13" x14ac:dyDescent="0.25">
      <c r="A3" s="51" t="s">
        <v>101</v>
      </c>
      <c r="B3" s="7">
        <v>25</v>
      </c>
      <c r="C3" s="2" t="s">
        <v>0</v>
      </c>
      <c r="D3" s="7">
        <v>1.9</v>
      </c>
      <c r="E3" s="2" t="s">
        <v>1</v>
      </c>
      <c r="F3" s="3">
        <f>B3*D3</f>
        <v>47.5</v>
      </c>
      <c r="G3" s="2" t="s">
        <v>0</v>
      </c>
      <c r="H3" s="7">
        <v>37</v>
      </c>
      <c r="I3" s="3">
        <f>F3*H3</f>
        <v>1757.5</v>
      </c>
      <c r="J3" s="2" t="s">
        <v>4</v>
      </c>
      <c r="K3" s="2">
        <v>525</v>
      </c>
      <c r="L3" s="2" t="s">
        <v>1</v>
      </c>
      <c r="M3" s="75">
        <f>I3/525</f>
        <v>3.3476190476190477</v>
      </c>
    </row>
    <row r="4" spans="1:13" x14ac:dyDescent="0.25">
      <c r="A4" s="51"/>
      <c r="B4" s="7"/>
      <c r="C4" s="2" t="s">
        <v>0</v>
      </c>
      <c r="D4" s="7"/>
      <c r="E4" s="2" t="s">
        <v>1</v>
      </c>
      <c r="F4" s="3">
        <f t="shared" ref="F4:F26" si="0">B4*D4</f>
        <v>0</v>
      </c>
      <c r="G4" s="2" t="s">
        <v>0</v>
      </c>
      <c r="H4" s="7"/>
      <c r="I4" s="3">
        <f t="shared" ref="I4:I26" si="1">F4*H4</f>
        <v>0</v>
      </c>
      <c r="J4" s="2" t="s">
        <v>4</v>
      </c>
      <c r="K4" s="2">
        <v>525</v>
      </c>
      <c r="L4" s="2" t="s">
        <v>1</v>
      </c>
      <c r="M4" s="75">
        <f t="shared" ref="M4:M26" si="2">I4/525</f>
        <v>0</v>
      </c>
    </row>
    <row r="5" spans="1:13" x14ac:dyDescent="0.25">
      <c r="A5" s="51"/>
      <c r="B5" s="7"/>
      <c r="C5" s="2" t="s">
        <v>0</v>
      </c>
      <c r="D5" s="7"/>
      <c r="E5" s="2" t="s">
        <v>1</v>
      </c>
      <c r="F5" s="3">
        <f t="shared" si="0"/>
        <v>0</v>
      </c>
      <c r="G5" s="2" t="s">
        <v>0</v>
      </c>
      <c r="H5" s="7"/>
      <c r="I5" s="3">
        <f t="shared" si="1"/>
        <v>0</v>
      </c>
      <c r="J5" s="2" t="s">
        <v>4</v>
      </c>
      <c r="K5" s="2">
        <v>525</v>
      </c>
      <c r="L5" s="2" t="s">
        <v>1</v>
      </c>
      <c r="M5" s="75">
        <f t="shared" si="2"/>
        <v>0</v>
      </c>
    </row>
    <row r="6" spans="1:13" x14ac:dyDescent="0.25">
      <c r="A6" s="51"/>
      <c r="B6" s="7"/>
      <c r="C6" s="2" t="s">
        <v>0</v>
      </c>
      <c r="D6" s="7"/>
      <c r="E6" s="2" t="s">
        <v>1</v>
      </c>
      <c r="F6" s="3">
        <v>19</v>
      </c>
      <c r="G6" s="2" t="s">
        <v>0</v>
      </c>
      <c r="H6" s="7"/>
      <c r="I6" s="3">
        <f t="shared" si="1"/>
        <v>0</v>
      </c>
      <c r="J6" s="2" t="s">
        <v>4</v>
      </c>
      <c r="K6" s="2">
        <v>525</v>
      </c>
      <c r="L6" s="2" t="s">
        <v>1</v>
      </c>
      <c r="M6" s="75">
        <f t="shared" si="2"/>
        <v>0</v>
      </c>
    </row>
    <row r="7" spans="1:13" x14ac:dyDescent="0.25">
      <c r="A7" s="51"/>
      <c r="B7" s="7"/>
      <c r="C7" s="2" t="s">
        <v>0</v>
      </c>
      <c r="D7" s="7"/>
      <c r="E7" s="2" t="s">
        <v>1</v>
      </c>
      <c r="F7" s="3">
        <f t="shared" si="0"/>
        <v>0</v>
      </c>
      <c r="G7" s="2" t="s">
        <v>0</v>
      </c>
      <c r="H7" s="7"/>
      <c r="I7" s="3">
        <f t="shared" si="1"/>
        <v>0</v>
      </c>
      <c r="J7" s="2" t="s">
        <v>4</v>
      </c>
      <c r="K7" s="2">
        <v>525</v>
      </c>
      <c r="L7" s="2" t="s">
        <v>1</v>
      </c>
      <c r="M7" s="75">
        <f t="shared" si="2"/>
        <v>0</v>
      </c>
    </row>
    <row r="8" spans="1:13" x14ac:dyDescent="0.25">
      <c r="A8" s="51"/>
      <c r="B8" s="7"/>
      <c r="C8" s="2" t="s">
        <v>0</v>
      </c>
      <c r="D8" s="7"/>
      <c r="E8" s="2" t="s">
        <v>1</v>
      </c>
      <c r="F8" s="3">
        <f t="shared" si="0"/>
        <v>0</v>
      </c>
      <c r="G8" s="2" t="s">
        <v>0</v>
      </c>
      <c r="H8" s="7"/>
      <c r="I8" s="3">
        <f t="shared" si="1"/>
        <v>0</v>
      </c>
      <c r="J8" s="2" t="s">
        <v>4</v>
      </c>
      <c r="K8" s="2">
        <v>525</v>
      </c>
      <c r="L8" s="2" t="s">
        <v>1</v>
      </c>
      <c r="M8" s="75">
        <f t="shared" si="2"/>
        <v>0</v>
      </c>
    </row>
    <row r="9" spans="1:13" x14ac:dyDescent="0.25">
      <c r="A9" s="51"/>
      <c r="B9" s="7"/>
      <c r="C9" s="2" t="s">
        <v>0</v>
      </c>
      <c r="D9" s="7"/>
      <c r="E9" s="2" t="s">
        <v>1</v>
      </c>
      <c r="F9" s="3">
        <f t="shared" si="0"/>
        <v>0</v>
      </c>
      <c r="G9" s="2" t="s">
        <v>0</v>
      </c>
      <c r="H9" s="7"/>
      <c r="I9" s="3">
        <f t="shared" si="1"/>
        <v>0</v>
      </c>
      <c r="J9" s="2" t="s">
        <v>4</v>
      </c>
      <c r="K9" s="2">
        <v>525</v>
      </c>
      <c r="L9" s="2" t="s">
        <v>1</v>
      </c>
      <c r="M9" s="75">
        <f t="shared" si="2"/>
        <v>0</v>
      </c>
    </row>
    <row r="10" spans="1:13" x14ac:dyDescent="0.25">
      <c r="A10" s="51"/>
      <c r="B10" s="7"/>
      <c r="C10" s="2" t="s">
        <v>0</v>
      </c>
      <c r="D10" s="7"/>
      <c r="E10" s="2" t="s">
        <v>1</v>
      </c>
      <c r="F10" s="3">
        <f t="shared" si="0"/>
        <v>0</v>
      </c>
      <c r="G10" s="2" t="s">
        <v>0</v>
      </c>
      <c r="H10" s="7"/>
      <c r="I10" s="3">
        <f t="shared" si="1"/>
        <v>0</v>
      </c>
      <c r="J10" s="2" t="s">
        <v>4</v>
      </c>
      <c r="K10" s="2">
        <v>525</v>
      </c>
      <c r="L10" s="2" t="s">
        <v>1</v>
      </c>
      <c r="M10" s="75">
        <f t="shared" si="2"/>
        <v>0</v>
      </c>
    </row>
    <row r="11" spans="1:13" x14ac:dyDescent="0.25">
      <c r="A11" s="51"/>
      <c r="B11" s="7"/>
      <c r="C11" s="2" t="s">
        <v>0</v>
      </c>
      <c r="D11" s="7"/>
      <c r="E11" s="2" t="s">
        <v>1</v>
      </c>
      <c r="F11" s="3">
        <f t="shared" si="0"/>
        <v>0</v>
      </c>
      <c r="G11" s="2" t="s">
        <v>0</v>
      </c>
      <c r="H11" s="7"/>
      <c r="I11" s="3">
        <f t="shared" si="1"/>
        <v>0</v>
      </c>
      <c r="J11" s="2" t="s">
        <v>4</v>
      </c>
      <c r="K11" s="2">
        <v>525</v>
      </c>
      <c r="L11" s="2" t="s">
        <v>1</v>
      </c>
      <c r="M11" s="75">
        <f t="shared" si="2"/>
        <v>0</v>
      </c>
    </row>
    <row r="12" spans="1:13" x14ac:dyDescent="0.25">
      <c r="A12" s="51"/>
      <c r="B12" s="7"/>
      <c r="C12" s="2" t="s">
        <v>0</v>
      </c>
      <c r="D12" s="7"/>
      <c r="E12" s="2" t="s">
        <v>1</v>
      </c>
      <c r="F12" s="3">
        <f t="shared" si="0"/>
        <v>0</v>
      </c>
      <c r="G12" s="2" t="s">
        <v>0</v>
      </c>
      <c r="H12" s="7"/>
      <c r="I12" s="3">
        <f t="shared" si="1"/>
        <v>0</v>
      </c>
      <c r="J12" s="2" t="s">
        <v>4</v>
      </c>
      <c r="K12" s="2">
        <v>525</v>
      </c>
      <c r="L12" s="2" t="s">
        <v>1</v>
      </c>
      <c r="M12" s="75">
        <f t="shared" si="2"/>
        <v>0</v>
      </c>
    </row>
    <row r="13" spans="1:13" x14ac:dyDescent="0.25">
      <c r="A13" s="51"/>
      <c r="B13" s="7"/>
      <c r="C13" s="2" t="s">
        <v>0</v>
      </c>
      <c r="D13" s="7"/>
      <c r="E13" s="2" t="s">
        <v>1</v>
      </c>
      <c r="F13" s="3">
        <f t="shared" si="0"/>
        <v>0</v>
      </c>
      <c r="G13" s="2" t="s">
        <v>0</v>
      </c>
      <c r="H13" s="7"/>
      <c r="I13" s="3">
        <f t="shared" si="1"/>
        <v>0</v>
      </c>
      <c r="J13" s="2" t="s">
        <v>4</v>
      </c>
      <c r="K13" s="2">
        <v>525</v>
      </c>
      <c r="L13" s="2" t="s">
        <v>1</v>
      </c>
      <c r="M13" s="75">
        <f t="shared" si="2"/>
        <v>0</v>
      </c>
    </row>
    <row r="14" spans="1:13" x14ac:dyDescent="0.25">
      <c r="A14" s="51"/>
      <c r="B14" s="7"/>
      <c r="C14" s="2" t="s">
        <v>0</v>
      </c>
      <c r="D14" s="7"/>
      <c r="E14" s="2" t="s">
        <v>1</v>
      </c>
      <c r="F14" s="3">
        <f t="shared" si="0"/>
        <v>0</v>
      </c>
      <c r="G14" s="2" t="s">
        <v>0</v>
      </c>
      <c r="H14" s="7"/>
      <c r="I14" s="3">
        <f t="shared" si="1"/>
        <v>0</v>
      </c>
      <c r="J14" s="2" t="s">
        <v>4</v>
      </c>
      <c r="K14" s="2">
        <v>525</v>
      </c>
      <c r="L14" s="2" t="s">
        <v>1</v>
      </c>
      <c r="M14" s="75">
        <f t="shared" si="2"/>
        <v>0</v>
      </c>
    </row>
    <row r="15" spans="1:13" x14ac:dyDescent="0.25">
      <c r="A15" s="51"/>
      <c r="B15" s="7"/>
      <c r="C15" s="2" t="s">
        <v>0</v>
      </c>
      <c r="D15" s="7"/>
      <c r="E15" s="2" t="s">
        <v>1</v>
      </c>
      <c r="F15" s="3">
        <f t="shared" si="0"/>
        <v>0</v>
      </c>
      <c r="G15" s="2" t="s">
        <v>0</v>
      </c>
      <c r="H15" s="7"/>
      <c r="I15" s="3">
        <f t="shared" si="1"/>
        <v>0</v>
      </c>
      <c r="J15" s="2" t="s">
        <v>4</v>
      </c>
      <c r="K15" s="2">
        <v>525</v>
      </c>
      <c r="L15" s="2" t="s">
        <v>1</v>
      </c>
      <c r="M15" s="75">
        <f t="shared" si="2"/>
        <v>0</v>
      </c>
    </row>
    <row r="16" spans="1:13" x14ac:dyDescent="0.25">
      <c r="A16" s="51"/>
      <c r="B16" s="7"/>
      <c r="C16" s="2" t="s">
        <v>0</v>
      </c>
      <c r="D16" s="7"/>
      <c r="E16" s="2" t="s">
        <v>1</v>
      </c>
      <c r="F16" s="3">
        <f t="shared" si="0"/>
        <v>0</v>
      </c>
      <c r="G16" s="2" t="s">
        <v>0</v>
      </c>
      <c r="H16" s="7"/>
      <c r="I16" s="3">
        <f t="shared" si="1"/>
        <v>0</v>
      </c>
      <c r="J16" s="2" t="s">
        <v>4</v>
      </c>
      <c r="K16" s="2">
        <v>525</v>
      </c>
      <c r="L16" s="2" t="s">
        <v>1</v>
      </c>
      <c r="M16" s="75">
        <f t="shared" si="2"/>
        <v>0</v>
      </c>
    </row>
    <row r="17" spans="1:13" x14ac:dyDescent="0.25">
      <c r="A17" s="51"/>
      <c r="B17" s="7"/>
      <c r="C17" s="2" t="s">
        <v>0</v>
      </c>
      <c r="D17" s="7"/>
      <c r="E17" s="2" t="s">
        <v>1</v>
      </c>
      <c r="F17" s="3">
        <f t="shared" si="0"/>
        <v>0</v>
      </c>
      <c r="G17" s="2" t="s">
        <v>0</v>
      </c>
      <c r="H17" s="7"/>
      <c r="I17" s="3">
        <f t="shared" si="1"/>
        <v>0</v>
      </c>
      <c r="J17" s="2" t="s">
        <v>4</v>
      </c>
      <c r="K17" s="2">
        <v>525</v>
      </c>
      <c r="L17" s="2" t="s">
        <v>1</v>
      </c>
      <c r="M17" s="75">
        <f t="shared" si="2"/>
        <v>0</v>
      </c>
    </row>
    <row r="18" spans="1:13" x14ac:dyDescent="0.25">
      <c r="A18" s="51"/>
      <c r="B18" s="7"/>
      <c r="C18" s="2" t="s">
        <v>0</v>
      </c>
      <c r="D18" s="7"/>
      <c r="E18" s="2" t="s">
        <v>1</v>
      </c>
      <c r="F18" s="3">
        <f t="shared" si="0"/>
        <v>0</v>
      </c>
      <c r="G18" s="2" t="s">
        <v>0</v>
      </c>
      <c r="H18" s="7"/>
      <c r="I18" s="3">
        <f t="shared" si="1"/>
        <v>0</v>
      </c>
      <c r="J18" s="2" t="s">
        <v>4</v>
      </c>
      <c r="K18" s="2">
        <v>525</v>
      </c>
      <c r="L18" s="2" t="s">
        <v>1</v>
      </c>
      <c r="M18" s="75">
        <f t="shared" si="2"/>
        <v>0</v>
      </c>
    </row>
    <row r="19" spans="1:13" x14ac:dyDescent="0.25">
      <c r="A19" s="51"/>
      <c r="B19" s="7"/>
      <c r="C19" s="2" t="s">
        <v>0</v>
      </c>
      <c r="D19" s="7"/>
      <c r="E19" s="2" t="s">
        <v>1</v>
      </c>
      <c r="F19" s="3">
        <f t="shared" si="0"/>
        <v>0</v>
      </c>
      <c r="G19" s="2" t="s">
        <v>0</v>
      </c>
      <c r="H19" s="7"/>
      <c r="I19" s="3">
        <f t="shared" si="1"/>
        <v>0</v>
      </c>
      <c r="J19" s="2" t="s">
        <v>4</v>
      </c>
      <c r="K19" s="2">
        <v>525</v>
      </c>
      <c r="L19" s="2" t="s">
        <v>1</v>
      </c>
      <c r="M19" s="75">
        <f t="shared" si="2"/>
        <v>0</v>
      </c>
    </row>
    <row r="20" spans="1:13" x14ac:dyDescent="0.25">
      <c r="A20" s="51"/>
      <c r="B20" s="7"/>
      <c r="C20" s="2" t="s">
        <v>0</v>
      </c>
      <c r="D20" s="7"/>
      <c r="E20" s="2" t="s">
        <v>1</v>
      </c>
      <c r="F20" s="3">
        <f t="shared" si="0"/>
        <v>0</v>
      </c>
      <c r="G20" s="2" t="s">
        <v>0</v>
      </c>
      <c r="H20" s="7"/>
      <c r="I20" s="3">
        <f t="shared" si="1"/>
        <v>0</v>
      </c>
      <c r="J20" s="2" t="s">
        <v>4</v>
      </c>
      <c r="K20" s="2">
        <v>525</v>
      </c>
      <c r="L20" s="2" t="s">
        <v>1</v>
      </c>
      <c r="M20" s="75">
        <f t="shared" si="2"/>
        <v>0</v>
      </c>
    </row>
    <row r="21" spans="1:13" x14ac:dyDescent="0.25">
      <c r="A21" s="51"/>
      <c r="B21" s="7"/>
      <c r="C21" s="2" t="s">
        <v>0</v>
      </c>
      <c r="D21" s="7"/>
      <c r="E21" s="2" t="s">
        <v>1</v>
      </c>
      <c r="F21" s="3">
        <f t="shared" si="0"/>
        <v>0</v>
      </c>
      <c r="G21" s="2" t="s">
        <v>0</v>
      </c>
      <c r="H21" s="7"/>
      <c r="I21" s="3">
        <f t="shared" si="1"/>
        <v>0</v>
      </c>
      <c r="J21" s="2" t="s">
        <v>4</v>
      </c>
      <c r="K21" s="2">
        <v>525</v>
      </c>
      <c r="L21" s="2" t="s">
        <v>1</v>
      </c>
      <c r="M21" s="75">
        <f t="shared" si="2"/>
        <v>0</v>
      </c>
    </row>
    <row r="22" spans="1:13" x14ac:dyDescent="0.25">
      <c r="A22" s="51"/>
      <c r="B22" s="7"/>
      <c r="C22" s="2" t="s">
        <v>0</v>
      </c>
      <c r="D22" s="7"/>
      <c r="E22" s="2" t="s">
        <v>1</v>
      </c>
      <c r="F22" s="3">
        <f t="shared" si="0"/>
        <v>0</v>
      </c>
      <c r="G22" s="2" t="s">
        <v>0</v>
      </c>
      <c r="H22" s="7"/>
      <c r="I22" s="3">
        <f t="shared" si="1"/>
        <v>0</v>
      </c>
      <c r="J22" s="2" t="s">
        <v>4</v>
      </c>
      <c r="K22" s="2">
        <v>525</v>
      </c>
      <c r="L22" s="2" t="s">
        <v>1</v>
      </c>
      <c r="M22" s="75">
        <f t="shared" si="2"/>
        <v>0</v>
      </c>
    </row>
    <row r="23" spans="1:13" x14ac:dyDescent="0.25">
      <c r="A23" s="51"/>
      <c r="B23" s="7"/>
      <c r="C23" s="2" t="s">
        <v>0</v>
      </c>
      <c r="D23" s="7"/>
      <c r="E23" s="2" t="s">
        <v>1</v>
      </c>
      <c r="F23" s="3">
        <f t="shared" si="0"/>
        <v>0</v>
      </c>
      <c r="G23" s="2" t="s">
        <v>0</v>
      </c>
      <c r="H23" s="7"/>
      <c r="I23" s="3">
        <f t="shared" si="1"/>
        <v>0</v>
      </c>
      <c r="J23" s="2" t="s">
        <v>4</v>
      </c>
      <c r="K23" s="2">
        <v>525</v>
      </c>
      <c r="L23" s="2" t="s">
        <v>1</v>
      </c>
      <c r="M23" s="75">
        <f t="shared" si="2"/>
        <v>0</v>
      </c>
    </row>
    <row r="24" spans="1:13" x14ac:dyDescent="0.25">
      <c r="A24" s="51"/>
      <c r="B24" s="7"/>
      <c r="C24" s="2" t="s">
        <v>0</v>
      </c>
      <c r="D24" s="7"/>
      <c r="E24" s="2" t="s">
        <v>1</v>
      </c>
      <c r="F24" s="3">
        <f t="shared" si="0"/>
        <v>0</v>
      </c>
      <c r="G24" s="2" t="s">
        <v>0</v>
      </c>
      <c r="H24" s="7"/>
      <c r="I24" s="3">
        <f t="shared" si="1"/>
        <v>0</v>
      </c>
      <c r="J24" s="2" t="s">
        <v>4</v>
      </c>
      <c r="K24" s="2">
        <v>525</v>
      </c>
      <c r="L24" s="2" t="s">
        <v>1</v>
      </c>
      <c r="M24" s="75">
        <f t="shared" si="2"/>
        <v>0</v>
      </c>
    </row>
    <row r="25" spans="1:13" x14ac:dyDescent="0.25">
      <c r="A25" s="51"/>
      <c r="B25" s="7"/>
      <c r="C25" s="2" t="s">
        <v>0</v>
      </c>
      <c r="D25" s="7"/>
      <c r="E25" s="2" t="s">
        <v>1</v>
      </c>
      <c r="F25" s="3">
        <f t="shared" si="0"/>
        <v>0</v>
      </c>
      <c r="G25" s="2" t="s">
        <v>0</v>
      </c>
      <c r="H25" s="7"/>
      <c r="I25" s="3">
        <f t="shared" si="1"/>
        <v>0</v>
      </c>
      <c r="J25" s="2" t="s">
        <v>4</v>
      </c>
      <c r="K25" s="2">
        <v>525</v>
      </c>
      <c r="L25" s="2" t="s">
        <v>1</v>
      </c>
      <c r="M25" s="75">
        <f t="shared" si="2"/>
        <v>0</v>
      </c>
    </row>
    <row r="26" spans="1:13" x14ac:dyDescent="0.25">
      <c r="A26" s="51"/>
      <c r="B26" s="7"/>
      <c r="C26" s="2" t="s">
        <v>0</v>
      </c>
      <c r="D26" s="7"/>
      <c r="E26" s="2" t="s">
        <v>1</v>
      </c>
      <c r="F26" s="3">
        <f t="shared" si="0"/>
        <v>0</v>
      </c>
      <c r="G26" s="2" t="s">
        <v>0</v>
      </c>
      <c r="H26" s="7"/>
      <c r="I26" s="3">
        <f t="shared" si="1"/>
        <v>0</v>
      </c>
      <c r="J26" s="2" t="s">
        <v>4</v>
      </c>
      <c r="K26" s="2">
        <v>525</v>
      </c>
      <c r="L26" s="2" t="s">
        <v>1</v>
      </c>
      <c r="M26" s="75">
        <f t="shared" si="2"/>
        <v>0</v>
      </c>
    </row>
    <row r="28" spans="1:13" x14ac:dyDescent="0.25">
      <c r="A28" s="8" t="s">
        <v>6</v>
      </c>
      <c r="B28" s="9">
        <f>SUM(B3:B26)</f>
        <v>25</v>
      </c>
      <c r="D28" s="9">
        <f>SUM(D3:D26)</f>
        <v>1.9</v>
      </c>
      <c r="F28" s="9">
        <f>SUM(F3:F26)</f>
        <v>66.5</v>
      </c>
      <c r="I28" s="9">
        <f>SUM(I3:I26)</f>
        <v>1757.5</v>
      </c>
      <c r="M28" s="76">
        <f>SUM(M3:M26)</f>
        <v>3.3476190476190477</v>
      </c>
    </row>
  </sheetData>
  <hyperlinks>
    <hyperlink ref="A1" location="'Table of Contents'!A1" display="Back to Table of Contents" xr:uid="{00000000-0004-0000-0400-000000000000}"/>
  </hyperlinks>
  <pageMargins left="0.17" right="0.17" top="0.75" bottom="0.17" header="0.3" footer="0.17"/>
  <pageSetup orientation="landscape" r:id="rId1"/>
  <headerFooter>
    <oddHeader>&amp;C&amp;"-,Bold"Daily Census FTES</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28"/>
  <sheetViews>
    <sheetView workbookViewId="0">
      <selection activeCell="A3" sqref="A3"/>
    </sheetView>
  </sheetViews>
  <sheetFormatPr defaultRowHeight="15" x14ac:dyDescent="0.25"/>
  <cols>
    <col min="1" max="1" width="15.42578125" customWidth="1"/>
    <col min="2" max="2" width="6.5703125" style="2" customWidth="1"/>
    <col min="3" max="3" width="7.5703125" style="2" bestFit="1" customWidth="1"/>
    <col min="4" max="4" width="5.7109375" style="2" customWidth="1"/>
    <col min="5" max="5" width="7.85546875" style="2" bestFit="1" customWidth="1"/>
    <col min="6" max="6" width="5.7109375" style="2" customWidth="1"/>
    <col min="7" max="7" width="8.85546875" style="2" bestFit="1" customWidth="1"/>
    <col min="8" max="8" width="5.7109375" customWidth="1"/>
    <col min="9" max="9" width="18.140625" style="2" customWidth="1"/>
    <col min="10" max="10" width="5.7109375" customWidth="1"/>
    <col min="11" max="11" width="6" style="3" bestFit="1" customWidth="1"/>
    <col min="12" max="12" width="5.7109375" customWidth="1"/>
    <col min="13" max="13" width="9.28515625" bestFit="1" customWidth="1"/>
    <col min="14" max="14" width="9.140625" style="3"/>
    <col min="15" max="15" width="5.7109375" style="2" customWidth="1"/>
    <col min="16" max="16" width="4" style="2" bestFit="1" customWidth="1"/>
    <col min="17" max="17" width="5.7109375" customWidth="1"/>
    <col min="18" max="18" width="9.140625" style="2"/>
    <col min="19" max="19" width="15.28515625" style="26" customWidth="1"/>
  </cols>
  <sheetData>
    <row r="1" spans="1:19" x14ac:dyDescent="0.25">
      <c r="A1" s="89" t="s">
        <v>100</v>
      </c>
    </row>
    <row r="2" spans="1:19" ht="78" customHeight="1" x14ac:dyDescent="0.25">
      <c r="A2" s="10" t="s">
        <v>38</v>
      </c>
      <c r="B2" s="10" t="s">
        <v>29</v>
      </c>
      <c r="C2" s="10" t="s">
        <v>30</v>
      </c>
      <c r="D2" s="1"/>
      <c r="E2" s="10" t="s">
        <v>32</v>
      </c>
      <c r="F2" s="1"/>
      <c r="G2" s="1" t="s">
        <v>34</v>
      </c>
      <c r="I2" s="10" t="s">
        <v>88</v>
      </c>
      <c r="K2" s="3" t="s">
        <v>7</v>
      </c>
      <c r="M2" s="1" t="s">
        <v>33</v>
      </c>
      <c r="N2" s="3" t="s">
        <v>3</v>
      </c>
      <c r="R2" s="1" t="s">
        <v>31</v>
      </c>
      <c r="S2" s="47" t="s">
        <v>35</v>
      </c>
    </row>
    <row r="3" spans="1:19" x14ac:dyDescent="0.25">
      <c r="A3" s="51" t="s">
        <v>87</v>
      </c>
      <c r="B3" s="7">
        <v>10</v>
      </c>
      <c r="C3" s="7">
        <v>20</v>
      </c>
      <c r="D3" s="2" t="s">
        <v>0</v>
      </c>
      <c r="E3" s="48">
        <v>0.8</v>
      </c>
      <c r="F3" s="2" t="s">
        <v>1</v>
      </c>
      <c r="G3" s="26">
        <f>C3*E3</f>
        <v>16</v>
      </c>
      <c r="H3" s="2" t="s">
        <v>0</v>
      </c>
      <c r="I3" s="7">
        <v>3</v>
      </c>
      <c r="J3" s="2" t="s">
        <v>1</v>
      </c>
      <c r="K3" s="3">
        <f>G3*I3</f>
        <v>48</v>
      </c>
      <c r="L3" s="2" t="s">
        <v>0</v>
      </c>
      <c r="M3" s="7">
        <v>17</v>
      </c>
      <c r="N3" s="3">
        <f>K3*M3</f>
        <v>816</v>
      </c>
      <c r="O3" s="2" t="s">
        <v>4</v>
      </c>
      <c r="P3" s="2">
        <v>525</v>
      </c>
      <c r="Q3" s="2" t="s">
        <v>1</v>
      </c>
      <c r="R3" s="2">
        <f>N3/525</f>
        <v>1.5542857142857143</v>
      </c>
      <c r="S3" s="49">
        <f>ROUNDUP(B3/R3,0)</f>
        <v>7</v>
      </c>
    </row>
    <row r="4" spans="1:19" x14ac:dyDescent="0.25">
      <c r="A4" s="51"/>
      <c r="B4" s="7"/>
      <c r="C4" s="7"/>
      <c r="D4" s="2" t="s">
        <v>0</v>
      </c>
      <c r="E4" s="48"/>
      <c r="F4" s="2" t="s">
        <v>1</v>
      </c>
      <c r="G4" s="26">
        <f t="shared" ref="G4:G26" si="0">C4*E4</f>
        <v>0</v>
      </c>
      <c r="H4" s="2" t="s">
        <v>0</v>
      </c>
      <c r="I4" s="7"/>
      <c r="J4" s="2" t="s">
        <v>1</v>
      </c>
      <c r="K4" s="3">
        <f t="shared" ref="K4:K26" si="1">G4*I4</f>
        <v>0</v>
      </c>
      <c r="L4" s="2" t="s">
        <v>0</v>
      </c>
      <c r="M4" s="7"/>
      <c r="N4" s="3">
        <f t="shared" ref="N4:N26" si="2">K4*M4</f>
        <v>0</v>
      </c>
      <c r="O4" s="2" t="s">
        <v>4</v>
      </c>
      <c r="P4" s="2">
        <v>525</v>
      </c>
      <c r="Q4" s="2" t="s">
        <v>1</v>
      </c>
      <c r="R4" s="2">
        <f t="shared" ref="R4:R26" si="3">N4/525</f>
        <v>0</v>
      </c>
      <c r="S4" s="49" t="e">
        <f t="shared" ref="S4:S26" si="4">ROUNDUP(B4/R4,0)</f>
        <v>#DIV/0!</v>
      </c>
    </row>
    <row r="5" spans="1:19" x14ac:dyDescent="0.25">
      <c r="A5" s="51"/>
      <c r="B5" s="7"/>
      <c r="C5" s="7"/>
      <c r="D5" s="2" t="s">
        <v>0</v>
      </c>
      <c r="E5" s="48"/>
      <c r="F5" s="2" t="s">
        <v>1</v>
      </c>
      <c r="G5" s="26">
        <f t="shared" si="0"/>
        <v>0</v>
      </c>
      <c r="H5" s="2" t="s">
        <v>0</v>
      </c>
      <c r="I5" s="7"/>
      <c r="J5" s="2" t="s">
        <v>1</v>
      </c>
      <c r="K5" s="3">
        <f t="shared" si="1"/>
        <v>0</v>
      </c>
      <c r="L5" s="2" t="s">
        <v>0</v>
      </c>
      <c r="M5" s="7"/>
      <c r="N5" s="3">
        <f t="shared" si="2"/>
        <v>0</v>
      </c>
      <c r="O5" s="2" t="s">
        <v>4</v>
      </c>
      <c r="P5" s="2">
        <v>525</v>
      </c>
      <c r="Q5" s="2" t="s">
        <v>1</v>
      </c>
      <c r="R5" s="2">
        <f t="shared" si="3"/>
        <v>0</v>
      </c>
      <c r="S5" s="49" t="e">
        <f t="shared" si="4"/>
        <v>#DIV/0!</v>
      </c>
    </row>
    <row r="6" spans="1:19" x14ac:dyDescent="0.25">
      <c r="A6" s="51"/>
      <c r="B6" s="7"/>
      <c r="C6" s="7"/>
      <c r="D6" s="2" t="s">
        <v>0</v>
      </c>
      <c r="E6" s="48"/>
      <c r="F6" s="2" t="s">
        <v>1</v>
      </c>
      <c r="G6" s="26">
        <f t="shared" si="0"/>
        <v>0</v>
      </c>
      <c r="H6" s="2" t="s">
        <v>0</v>
      </c>
      <c r="I6" s="7"/>
      <c r="J6" s="2" t="s">
        <v>1</v>
      </c>
      <c r="K6" s="3">
        <f t="shared" si="1"/>
        <v>0</v>
      </c>
      <c r="L6" s="2" t="s">
        <v>0</v>
      </c>
      <c r="M6" s="7"/>
      <c r="N6" s="3">
        <f t="shared" si="2"/>
        <v>0</v>
      </c>
      <c r="O6" s="2" t="s">
        <v>4</v>
      </c>
      <c r="P6" s="2">
        <v>525</v>
      </c>
      <c r="Q6" s="2" t="s">
        <v>1</v>
      </c>
      <c r="R6" s="2">
        <f t="shared" si="3"/>
        <v>0</v>
      </c>
      <c r="S6" s="49" t="e">
        <f t="shared" si="4"/>
        <v>#DIV/0!</v>
      </c>
    </row>
    <row r="7" spans="1:19" x14ac:dyDescent="0.25">
      <c r="A7" s="51"/>
      <c r="B7" s="7"/>
      <c r="C7" s="7"/>
      <c r="D7" s="2" t="s">
        <v>0</v>
      </c>
      <c r="E7" s="48"/>
      <c r="F7" s="2" t="s">
        <v>1</v>
      </c>
      <c r="G7" s="26">
        <f t="shared" si="0"/>
        <v>0</v>
      </c>
      <c r="H7" s="2" t="s">
        <v>0</v>
      </c>
      <c r="I7" s="7"/>
      <c r="J7" s="2" t="s">
        <v>1</v>
      </c>
      <c r="K7" s="3">
        <f t="shared" si="1"/>
        <v>0</v>
      </c>
      <c r="L7" s="2" t="s">
        <v>0</v>
      </c>
      <c r="M7" s="7"/>
      <c r="N7" s="3">
        <f t="shared" si="2"/>
        <v>0</v>
      </c>
      <c r="O7" s="2" t="s">
        <v>4</v>
      </c>
      <c r="P7" s="2">
        <v>525</v>
      </c>
      <c r="Q7" s="2" t="s">
        <v>1</v>
      </c>
      <c r="R7" s="2">
        <f t="shared" si="3"/>
        <v>0</v>
      </c>
      <c r="S7" s="49" t="e">
        <f t="shared" si="4"/>
        <v>#DIV/0!</v>
      </c>
    </row>
    <row r="8" spans="1:19" x14ac:dyDescent="0.25">
      <c r="A8" s="51"/>
      <c r="B8" s="7"/>
      <c r="C8" s="7"/>
      <c r="D8" s="2" t="s">
        <v>0</v>
      </c>
      <c r="E8" s="48"/>
      <c r="F8" s="2" t="s">
        <v>1</v>
      </c>
      <c r="G8" s="26">
        <f t="shared" si="0"/>
        <v>0</v>
      </c>
      <c r="H8" s="2" t="s">
        <v>0</v>
      </c>
      <c r="I8" s="7"/>
      <c r="J8" s="2" t="s">
        <v>1</v>
      </c>
      <c r="K8" s="3">
        <f t="shared" si="1"/>
        <v>0</v>
      </c>
      <c r="L8" s="2" t="s">
        <v>0</v>
      </c>
      <c r="M8" s="7"/>
      <c r="N8" s="3">
        <f t="shared" si="2"/>
        <v>0</v>
      </c>
      <c r="O8" s="2" t="s">
        <v>4</v>
      </c>
      <c r="P8" s="2">
        <v>525</v>
      </c>
      <c r="Q8" s="2" t="s">
        <v>1</v>
      </c>
      <c r="R8" s="2">
        <f t="shared" si="3"/>
        <v>0</v>
      </c>
      <c r="S8" s="49" t="e">
        <f t="shared" si="4"/>
        <v>#DIV/0!</v>
      </c>
    </row>
    <row r="9" spans="1:19" x14ac:dyDescent="0.25">
      <c r="A9" s="51"/>
      <c r="B9" s="7"/>
      <c r="C9" s="7"/>
      <c r="D9" s="2" t="s">
        <v>0</v>
      </c>
      <c r="E9" s="48"/>
      <c r="F9" s="2" t="s">
        <v>1</v>
      </c>
      <c r="G9" s="26">
        <f t="shared" si="0"/>
        <v>0</v>
      </c>
      <c r="H9" s="2" t="s">
        <v>0</v>
      </c>
      <c r="I9" s="7"/>
      <c r="J9" s="2" t="s">
        <v>1</v>
      </c>
      <c r="K9" s="3">
        <f t="shared" si="1"/>
        <v>0</v>
      </c>
      <c r="L9" s="2" t="s">
        <v>0</v>
      </c>
      <c r="M9" s="7"/>
      <c r="N9" s="3">
        <f t="shared" si="2"/>
        <v>0</v>
      </c>
      <c r="O9" s="2" t="s">
        <v>4</v>
      </c>
      <c r="P9" s="2">
        <v>525</v>
      </c>
      <c r="Q9" s="2" t="s">
        <v>1</v>
      </c>
      <c r="R9" s="2">
        <f t="shared" si="3"/>
        <v>0</v>
      </c>
      <c r="S9" s="49" t="e">
        <f t="shared" si="4"/>
        <v>#DIV/0!</v>
      </c>
    </row>
    <row r="10" spans="1:19" x14ac:dyDescent="0.25">
      <c r="A10" s="51"/>
      <c r="B10" s="7"/>
      <c r="C10" s="7"/>
      <c r="D10" s="2" t="s">
        <v>0</v>
      </c>
      <c r="E10" s="48"/>
      <c r="F10" s="2" t="s">
        <v>1</v>
      </c>
      <c r="G10" s="26">
        <f t="shared" si="0"/>
        <v>0</v>
      </c>
      <c r="H10" s="2" t="s">
        <v>0</v>
      </c>
      <c r="I10" s="7"/>
      <c r="J10" s="2" t="s">
        <v>1</v>
      </c>
      <c r="K10" s="3">
        <f t="shared" si="1"/>
        <v>0</v>
      </c>
      <c r="L10" s="2" t="s">
        <v>0</v>
      </c>
      <c r="M10" s="7"/>
      <c r="N10" s="3">
        <f t="shared" si="2"/>
        <v>0</v>
      </c>
      <c r="O10" s="2" t="s">
        <v>4</v>
      </c>
      <c r="P10" s="2">
        <v>525</v>
      </c>
      <c r="Q10" s="2" t="s">
        <v>1</v>
      </c>
      <c r="R10" s="2">
        <f t="shared" si="3"/>
        <v>0</v>
      </c>
      <c r="S10" s="49" t="e">
        <f t="shared" si="4"/>
        <v>#DIV/0!</v>
      </c>
    </row>
    <row r="11" spans="1:19" x14ac:dyDescent="0.25">
      <c r="A11" s="51"/>
      <c r="B11" s="7"/>
      <c r="C11" s="7"/>
      <c r="D11" s="2" t="s">
        <v>0</v>
      </c>
      <c r="E11" s="48"/>
      <c r="F11" s="2" t="s">
        <v>1</v>
      </c>
      <c r="G11" s="26">
        <f t="shared" si="0"/>
        <v>0</v>
      </c>
      <c r="H11" s="2" t="s">
        <v>0</v>
      </c>
      <c r="I11" s="7"/>
      <c r="J11" s="2" t="s">
        <v>1</v>
      </c>
      <c r="K11" s="3">
        <f t="shared" si="1"/>
        <v>0</v>
      </c>
      <c r="L11" s="2" t="s">
        <v>0</v>
      </c>
      <c r="M11" s="7"/>
      <c r="N11" s="3">
        <f t="shared" si="2"/>
        <v>0</v>
      </c>
      <c r="O11" s="2" t="s">
        <v>4</v>
      </c>
      <c r="P11" s="2">
        <v>525</v>
      </c>
      <c r="Q11" s="2" t="s">
        <v>1</v>
      </c>
      <c r="R11" s="2">
        <f t="shared" si="3"/>
        <v>0</v>
      </c>
      <c r="S11" s="49" t="e">
        <f t="shared" si="4"/>
        <v>#DIV/0!</v>
      </c>
    </row>
    <row r="12" spans="1:19" x14ac:dyDescent="0.25">
      <c r="A12" s="51"/>
      <c r="B12" s="7"/>
      <c r="C12" s="7"/>
      <c r="D12" s="2" t="s">
        <v>0</v>
      </c>
      <c r="E12" s="48"/>
      <c r="F12" s="2" t="s">
        <v>1</v>
      </c>
      <c r="G12" s="26">
        <f t="shared" si="0"/>
        <v>0</v>
      </c>
      <c r="H12" s="2" t="s">
        <v>0</v>
      </c>
      <c r="I12" s="7"/>
      <c r="J12" s="2" t="s">
        <v>1</v>
      </c>
      <c r="K12" s="3">
        <f t="shared" si="1"/>
        <v>0</v>
      </c>
      <c r="L12" s="2" t="s">
        <v>0</v>
      </c>
      <c r="M12" s="7"/>
      <c r="N12" s="3">
        <f t="shared" si="2"/>
        <v>0</v>
      </c>
      <c r="O12" s="2" t="s">
        <v>4</v>
      </c>
      <c r="P12" s="2">
        <v>525</v>
      </c>
      <c r="Q12" s="2" t="s">
        <v>1</v>
      </c>
      <c r="R12" s="2">
        <f t="shared" si="3"/>
        <v>0</v>
      </c>
      <c r="S12" s="49" t="e">
        <f t="shared" si="4"/>
        <v>#DIV/0!</v>
      </c>
    </row>
    <row r="13" spans="1:19" x14ac:dyDescent="0.25">
      <c r="A13" s="51"/>
      <c r="B13" s="7"/>
      <c r="C13" s="7"/>
      <c r="D13" s="2" t="s">
        <v>0</v>
      </c>
      <c r="E13" s="48"/>
      <c r="F13" s="2" t="s">
        <v>1</v>
      </c>
      <c r="G13" s="26">
        <f t="shared" si="0"/>
        <v>0</v>
      </c>
      <c r="H13" s="2" t="s">
        <v>0</v>
      </c>
      <c r="I13" s="7"/>
      <c r="J13" s="2" t="s">
        <v>1</v>
      </c>
      <c r="K13" s="3">
        <f t="shared" si="1"/>
        <v>0</v>
      </c>
      <c r="L13" s="2" t="s">
        <v>0</v>
      </c>
      <c r="M13" s="7"/>
      <c r="N13" s="3">
        <f t="shared" si="2"/>
        <v>0</v>
      </c>
      <c r="O13" s="2" t="s">
        <v>4</v>
      </c>
      <c r="P13" s="2">
        <v>525</v>
      </c>
      <c r="Q13" s="2" t="s">
        <v>1</v>
      </c>
      <c r="R13" s="2">
        <f t="shared" si="3"/>
        <v>0</v>
      </c>
      <c r="S13" s="49" t="e">
        <f t="shared" si="4"/>
        <v>#DIV/0!</v>
      </c>
    </row>
    <row r="14" spans="1:19" x14ac:dyDescent="0.25">
      <c r="A14" s="51"/>
      <c r="B14" s="7"/>
      <c r="C14" s="7"/>
      <c r="D14" s="2" t="s">
        <v>0</v>
      </c>
      <c r="E14" s="48"/>
      <c r="F14" s="2" t="s">
        <v>1</v>
      </c>
      <c r="G14" s="26">
        <f t="shared" si="0"/>
        <v>0</v>
      </c>
      <c r="H14" s="2" t="s">
        <v>0</v>
      </c>
      <c r="I14" s="7"/>
      <c r="J14" s="2" t="s">
        <v>1</v>
      </c>
      <c r="K14" s="3">
        <f t="shared" si="1"/>
        <v>0</v>
      </c>
      <c r="L14" s="2" t="s">
        <v>0</v>
      </c>
      <c r="M14" s="7"/>
      <c r="N14" s="3">
        <f t="shared" si="2"/>
        <v>0</v>
      </c>
      <c r="O14" s="2" t="s">
        <v>4</v>
      </c>
      <c r="P14" s="2">
        <v>525</v>
      </c>
      <c r="Q14" s="2" t="s">
        <v>1</v>
      </c>
      <c r="R14" s="2">
        <f t="shared" si="3"/>
        <v>0</v>
      </c>
      <c r="S14" s="49" t="e">
        <f t="shared" si="4"/>
        <v>#DIV/0!</v>
      </c>
    </row>
    <row r="15" spans="1:19" x14ac:dyDescent="0.25">
      <c r="A15" s="51"/>
      <c r="B15" s="7"/>
      <c r="C15" s="7"/>
      <c r="D15" s="2" t="s">
        <v>0</v>
      </c>
      <c r="E15" s="48"/>
      <c r="F15" s="2" t="s">
        <v>1</v>
      </c>
      <c r="G15" s="26">
        <f t="shared" si="0"/>
        <v>0</v>
      </c>
      <c r="H15" s="2" t="s">
        <v>0</v>
      </c>
      <c r="I15" s="7"/>
      <c r="J15" s="2" t="s">
        <v>1</v>
      </c>
      <c r="K15" s="3">
        <f t="shared" si="1"/>
        <v>0</v>
      </c>
      <c r="L15" s="2" t="s">
        <v>0</v>
      </c>
      <c r="M15" s="7"/>
      <c r="N15" s="3">
        <f t="shared" si="2"/>
        <v>0</v>
      </c>
      <c r="O15" s="2" t="s">
        <v>4</v>
      </c>
      <c r="P15" s="2">
        <v>525</v>
      </c>
      <c r="Q15" s="2" t="s">
        <v>1</v>
      </c>
      <c r="R15" s="2">
        <f t="shared" si="3"/>
        <v>0</v>
      </c>
      <c r="S15" s="49" t="e">
        <f t="shared" si="4"/>
        <v>#DIV/0!</v>
      </c>
    </row>
    <row r="16" spans="1:19" x14ac:dyDescent="0.25">
      <c r="A16" s="51"/>
      <c r="B16" s="7"/>
      <c r="C16" s="7"/>
      <c r="D16" s="2" t="s">
        <v>0</v>
      </c>
      <c r="E16" s="48"/>
      <c r="F16" s="2" t="s">
        <v>1</v>
      </c>
      <c r="G16" s="26">
        <f t="shared" si="0"/>
        <v>0</v>
      </c>
      <c r="H16" s="2" t="s">
        <v>0</v>
      </c>
      <c r="I16" s="7"/>
      <c r="J16" s="2" t="s">
        <v>1</v>
      </c>
      <c r="K16" s="3">
        <f t="shared" si="1"/>
        <v>0</v>
      </c>
      <c r="L16" s="2" t="s">
        <v>0</v>
      </c>
      <c r="M16" s="7"/>
      <c r="N16" s="3">
        <f t="shared" si="2"/>
        <v>0</v>
      </c>
      <c r="O16" s="2" t="s">
        <v>4</v>
      </c>
      <c r="P16" s="2">
        <v>525</v>
      </c>
      <c r="Q16" s="2" t="s">
        <v>1</v>
      </c>
      <c r="R16" s="2">
        <f t="shared" si="3"/>
        <v>0</v>
      </c>
      <c r="S16" s="49" t="e">
        <f t="shared" si="4"/>
        <v>#DIV/0!</v>
      </c>
    </row>
    <row r="17" spans="1:19" x14ac:dyDescent="0.25">
      <c r="A17" s="51"/>
      <c r="B17" s="7"/>
      <c r="C17" s="7"/>
      <c r="D17" s="2" t="s">
        <v>0</v>
      </c>
      <c r="E17" s="48"/>
      <c r="F17" s="2" t="s">
        <v>1</v>
      </c>
      <c r="G17" s="26">
        <f t="shared" si="0"/>
        <v>0</v>
      </c>
      <c r="H17" s="2" t="s">
        <v>0</v>
      </c>
      <c r="I17" s="7"/>
      <c r="J17" s="2" t="s">
        <v>1</v>
      </c>
      <c r="K17" s="3">
        <f t="shared" si="1"/>
        <v>0</v>
      </c>
      <c r="L17" s="2" t="s">
        <v>0</v>
      </c>
      <c r="M17" s="7"/>
      <c r="N17" s="3">
        <f t="shared" si="2"/>
        <v>0</v>
      </c>
      <c r="O17" s="2" t="s">
        <v>4</v>
      </c>
      <c r="P17" s="2">
        <v>525</v>
      </c>
      <c r="Q17" s="2" t="s">
        <v>1</v>
      </c>
      <c r="R17" s="2">
        <f t="shared" si="3"/>
        <v>0</v>
      </c>
      <c r="S17" s="49" t="e">
        <f t="shared" si="4"/>
        <v>#DIV/0!</v>
      </c>
    </row>
    <row r="18" spans="1:19" x14ac:dyDescent="0.25">
      <c r="A18" s="51"/>
      <c r="B18" s="7"/>
      <c r="C18" s="7"/>
      <c r="D18" s="2" t="s">
        <v>0</v>
      </c>
      <c r="E18" s="48"/>
      <c r="F18" s="2" t="s">
        <v>1</v>
      </c>
      <c r="G18" s="26">
        <f t="shared" si="0"/>
        <v>0</v>
      </c>
      <c r="H18" s="2" t="s">
        <v>0</v>
      </c>
      <c r="I18" s="7"/>
      <c r="J18" s="2" t="s">
        <v>1</v>
      </c>
      <c r="K18" s="3">
        <f t="shared" si="1"/>
        <v>0</v>
      </c>
      <c r="L18" s="2" t="s">
        <v>0</v>
      </c>
      <c r="M18" s="7"/>
      <c r="N18" s="3">
        <f t="shared" si="2"/>
        <v>0</v>
      </c>
      <c r="O18" s="2" t="s">
        <v>4</v>
      </c>
      <c r="P18" s="2">
        <v>525</v>
      </c>
      <c r="Q18" s="2" t="s">
        <v>1</v>
      </c>
      <c r="R18" s="2">
        <f t="shared" si="3"/>
        <v>0</v>
      </c>
      <c r="S18" s="49" t="e">
        <f t="shared" si="4"/>
        <v>#DIV/0!</v>
      </c>
    </row>
    <row r="19" spans="1:19" x14ac:dyDescent="0.25">
      <c r="A19" s="51"/>
      <c r="B19" s="7"/>
      <c r="C19" s="7"/>
      <c r="D19" s="2" t="s">
        <v>0</v>
      </c>
      <c r="E19" s="48"/>
      <c r="F19" s="2" t="s">
        <v>1</v>
      </c>
      <c r="G19" s="26">
        <f t="shared" si="0"/>
        <v>0</v>
      </c>
      <c r="H19" s="2" t="s">
        <v>0</v>
      </c>
      <c r="I19" s="7"/>
      <c r="J19" s="2" t="s">
        <v>1</v>
      </c>
      <c r="K19" s="3">
        <f t="shared" si="1"/>
        <v>0</v>
      </c>
      <c r="L19" s="2" t="s">
        <v>0</v>
      </c>
      <c r="M19" s="7"/>
      <c r="N19" s="3">
        <f t="shared" si="2"/>
        <v>0</v>
      </c>
      <c r="O19" s="2" t="s">
        <v>4</v>
      </c>
      <c r="P19" s="2">
        <v>525</v>
      </c>
      <c r="Q19" s="2" t="s">
        <v>1</v>
      </c>
      <c r="R19" s="2">
        <f t="shared" si="3"/>
        <v>0</v>
      </c>
      <c r="S19" s="49" t="e">
        <f t="shared" si="4"/>
        <v>#DIV/0!</v>
      </c>
    </row>
    <row r="20" spans="1:19" x14ac:dyDescent="0.25">
      <c r="A20" s="51"/>
      <c r="B20" s="7"/>
      <c r="C20" s="7"/>
      <c r="D20" s="2" t="s">
        <v>0</v>
      </c>
      <c r="E20" s="48"/>
      <c r="F20" s="2" t="s">
        <v>1</v>
      </c>
      <c r="G20" s="26">
        <f t="shared" si="0"/>
        <v>0</v>
      </c>
      <c r="H20" s="2" t="s">
        <v>0</v>
      </c>
      <c r="I20" s="7"/>
      <c r="J20" s="2" t="s">
        <v>1</v>
      </c>
      <c r="K20" s="3">
        <f t="shared" si="1"/>
        <v>0</v>
      </c>
      <c r="L20" s="2" t="s">
        <v>0</v>
      </c>
      <c r="M20" s="7"/>
      <c r="N20" s="3">
        <f t="shared" si="2"/>
        <v>0</v>
      </c>
      <c r="O20" s="2" t="s">
        <v>4</v>
      </c>
      <c r="P20" s="2">
        <v>525</v>
      </c>
      <c r="Q20" s="2" t="s">
        <v>1</v>
      </c>
      <c r="R20" s="2">
        <f t="shared" si="3"/>
        <v>0</v>
      </c>
      <c r="S20" s="49" t="e">
        <f t="shared" si="4"/>
        <v>#DIV/0!</v>
      </c>
    </row>
    <row r="21" spans="1:19" x14ac:dyDescent="0.25">
      <c r="A21" s="51"/>
      <c r="B21" s="7"/>
      <c r="C21" s="7"/>
      <c r="D21" s="2" t="s">
        <v>0</v>
      </c>
      <c r="E21" s="48"/>
      <c r="F21" s="2" t="s">
        <v>1</v>
      </c>
      <c r="G21" s="26">
        <f t="shared" si="0"/>
        <v>0</v>
      </c>
      <c r="H21" s="2" t="s">
        <v>0</v>
      </c>
      <c r="I21" s="7"/>
      <c r="J21" s="2" t="s">
        <v>1</v>
      </c>
      <c r="K21" s="3">
        <f t="shared" si="1"/>
        <v>0</v>
      </c>
      <c r="L21" s="2" t="s">
        <v>0</v>
      </c>
      <c r="M21" s="7"/>
      <c r="N21" s="3">
        <f t="shared" si="2"/>
        <v>0</v>
      </c>
      <c r="O21" s="2" t="s">
        <v>4</v>
      </c>
      <c r="P21" s="2">
        <v>525</v>
      </c>
      <c r="Q21" s="2" t="s">
        <v>1</v>
      </c>
      <c r="R21" s="2">
        <f t="shared" si="3"/>
        <v>0</v>
      </c>
      <c r="S21" s="49" t="e">
        <f t="shared" si="4"/>
        <v>#DIV/0!</v>
      </c>
    </row>
    <row r="22" spans="1:19" x14ac:dyDescent="0.25">
      <c r="A22" s="51"/>
      <c r="B22" s="7"/>
      <c r="C22" s="7"/>
      <c r="D22" s="2" t="s">
        <v>0</v>
      </c>
      <c r="E22" s="48"/>
      <c r="F22" s="2" t="s">
        <v>1</v>
      </c>
      <c r="G22" s="26">
        <f t="shared" si="0"/>
        <v>0</v>
      </c>
      <c r="H22" s="2" t="s">
        <v>0</v>
      </c>
      <c r="I22" s="7"/>
      <c r="J22" s="2" t="s">
        <v>1</v>
      </c>
      <c r="K22" s="3">
        <f t="shared" si="1"/>
        <v>0</v>
      </c>
      <c r="L22" s="2" t="s">
        <v>0</v>
      </c>
      <c r="M22" s="7"/>
      <c r="N22" s="3">
        <f t="shared" si="2"/>
        <v>0</v>
      </c>
      <c r="O22" s="2" t="s">
        <v>4</v>
      </c>
      <c r="P22" s="2">
        <v>525</v>
      </c>
      <c r="Q22" s="2" t="s">
        <v>1</v>
      </c>
      <c r="R22" s="2">
        <f t="shared" si="3"/>
        <v>0</v>
      </c>
      <c r="S22" s="49" t="e">
        <f t="shared" si="4"/>
        <v>#DIV/0!</v>
      </c>
    </row>
    <row r="23" spans="1:19" x14ac:dyDescent="0.25">
      <c r="A23" s="51"/>
      <c r="B23" s="7"/>
      <c r="C23" s="7"/>
      <c r="D23" s="2" t="s">
        <v>0</v>
      </c>
      <c r="E23" s="48"/>
      <c r="F23" s="2" t="s">
        <v>1</v>
      </c>
      <c r="G23" s="26">
        <f t="shared" si="0"/>
        <v>0</v>
      </c>
      <c r="H23" s="2" t="s">
        <v>0</v>
      </c>
      <c r="I23" s="7"/>
      <c r="J23" s="2" t="s">
        <v>1</v>
      </c>
      <c r="K23" s="3">
        <f t="shared" si="1"/>
        <v>0</v>
      </c>
      <c r="L23" s="2" t="s">
        <v>0</v>
      </c>
      <c r="M23" s="7"/>
      <c r="N23" s="3">
        <f t="shared" si="2"/>
        <v>0</v>
      </c>
      <c r="O23" s="2" t="s">
        <v>4</v>
      </c>
      <c r="P23" s="2">
        <v>525</v>
      </c>
      <c r="Q23" s="2" t="s">
        <v>1</v>
      </c>
      <c r="R23" s="2">
        <f t="shared" si="3"/>
        <v>0</v>
      </c>
      <c r="S23" s="49" t="e">
        <f t="shared" si="4"/>
        <v>#DIV/0!</v>
      </c>
    </row>
    <row r="24" spans="1:19" x14ac:dyDescent="0.25">
      <c r="A24" s="51"/>
      <c r="B24" s="7"/>
      <c r="C24" s="7"/>
      <c r="D24" s="2" t="s">
        <v>0</v>
      </c>
      <c r="E24" s="48"/>
      <c r="F24" s="2" t="s">
        <v>1</v>
      </c>
      <c r="G24" s="26">
        <f t="shared" si="0"/>
        <v>0</v>
      </c>
      <c r="H24" s="2" t="s">
        <v>0</v>
      </c>
      <c r="I24" s="7"/>
      <c r="J24" s="2" t="s">
        <v>1</v>
      </c>
      <c r="K24" s="3">
        <f t="shared" si="1"/>
        <v>0</v>
      </c>
      <c r="L24" s="2" t="s">
        <v>0</v>
      </c>
      <c r="M24" s="7"/>
      <c r="N24" s="3">
        <f t="shared" si="2"/>
        <v>0</v>
      </c>
      <c r="O24" s="2" t="s">
        <v>4</v>
      </c>
      <c r="P24" s="2">
        <v>525</v>
      </c>
      <c r="Q24" s="2" t="s">
        <v>1</v>
      </c>
      <c r="R24" s="2">
        <f t="shared" si="3"/>
        <v>0</v>
      </c>
      <c r="S24" s="49" t="e">
        <f t="shared" si="4"/>
        <v>#DIV/0!</v>
      </c>
    </row>
    <row r="25" spans="1:19" x14ac:dyDescent="0.25">
      <c r="A25" s="51"/>
      <c r="B25" s="7"/>
      <c r="C25" s="7"/>
      <c r="D25" s="2" t="s">
        <v>0</v>
      </c>
      <c r="E25" s="48"/>
      <c r="F25" s="2" t="s">
        <v>1</v>
      </c>
      <c r="G25" s="26">
        <f t="shared" si="0"/>
        <v>0</v>
      </c>
      <c r="H25" s="2" t="s">
        <v>0</v>
      </c>
      <c r="I25" s="7"/>
      <c r="J25" s="2" t="s">
        <v>1</v>
      </c>
      <c r="K25" s="3">
        <f t="shared" si="1"/>
        <v>0</v>
      </c>
      <c r="L25" s="2" t="s">
        <v>0</v>
      </c>
      <c r="M25" s="7"/>
      <c r="N25" s="3">
        <f t="shared" si="2"/>
        <v>0</v>
      </c>
      <c r="O25" s="2" t="s">
        <v>4</v>
      </c>
      <c r="P25" s="2">
        <v>525</v>
      </c>
      <c r="Q25" s="2" t="s">
        <v>1</v>
      </c>
      <c r="R25" s="2">
        <f t="shared" si="3"/>
        <v>0</v>
      </c>
      <c r="S25" s="49" t="e">
        <f t="shared" si="4"/>
        <v>#DIV/0!</v>
      </c>
    </row>
    <row r="26" spans="1:19" x14ac:dyDescent="0.25">
      <c r="A26" s="51"/>
      <c r="B26" s="7"/>
      <c r="C26" s="7"/>
      <c r="D26" s="2" t="s">
        <v>0</v>
      </c>
      <c r="E26" s="48"/>
      <c r="F26" s="2" t="s">
        <v>1</v>
      </c>
      <c r="G26" s="26">
        <f t="shared" si="0"/>
        <v>0</v>
      </c>
      <c r="H26" s="2" t="s">
        <v>0</v>
      </c>
      <c r="I26" s="7"/>
      <c r="J26" s="2" t="s">
        <v>1</v>
      </c>
      <c r="K26" s="3">
        <f t="shared" si="1"/>
        <v>0</v>
      </c>
      <c r="L26" s="2" t="s">
        <v>0</v>
      </c>
      <c r="M26" s="7"/>
      <c r="N26" s="3">
        <f t="shared" si="2"/>
        <v>0</v>
      </c>
      <c r="O26" s="2" t="s">
        <v>4</v>
      </c>
      <c r="P26" s="2">
        <v>525</v>
      </c>
      <c r="Q26" s="2" t="s">
        <v>1</v>
      </c>
      <c r="R26" s="2">
        <f t="shared" si="3"/>
        <v>0</v>
      </c>
      <c r="S26" s="49" t="e">
        <f t="shared" si="4"/>
        <v>#DIV/0!</v>
      </c>
    </row>
    <row r="28" spans="1:19" x14ac:dyDescent="0.25">
      <c r="B28" s="9">
        <f>SUM(B3:B26)</f>
        <v>10</v>
      </c>
      <c r="G28" s="9">
        <f>SUM(G3:G26)</f>
        <v>16</v>
      </c>
      <c r="I28" s="9">
        <f>SUM(I3:I26)</f>
        <v>3</v>
      </c>
      <c r="K28" s="9">
        <f>SUM(K3:K26)</f>
        <v>48</v>
      </c>
      <c r="N28" s="9">
        <f>SUM(N3:N26)</f>
        <v>816</v>
      </c>
      <c r="R28" s="9">
        <f>SUM(R3:R26)</f>
        <v>1.5542857142857143</v>
      </c>
      <c r="S28" s="50" t="e">
        <f>SUM(S3:S4)</f>
        <v>#DIV/0!</v>
      </c>
    </row>
  </sheetData>
  <hyperlinks>
    <hyperlink ref="A1" location="'Table of Contents'!A1" display="Back to the Table of Contents" xr:uid="{00000000-0004-0000-0500-000000000000}"/>
  </hyperlinks>
  <pageMargins left="0.17" right="0.17" top="0.75" bottom="0.17" header="0.3" footer="0.17"/>
  <pageSetup orientation="landscape" r:id="rId1"/>
  <headerFooter>
    <oddHeader>&amp;C&amp;"-,Bold"Daily Census FTES</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43"/>
  <sheetViews>
    <sheetView workbookViewId="0">
      <pane ySplit="2" topLeftCell="A3" activePane="bottomLeft" state="frozen"/>
      <selection pane="bottomLeft" activeCell="B4" sqref="B4"/>
    </sheetView>
  </sheetViews>
  <sheetFormatPr defaultRowHeight="15" x14ac:dyDescent="0.25"/>
  <cols>
    <col min="1" max="1" width="8" style="2" bestFit="1" customWidth="1"/>
    <col min="2" max="2" width="16.28515625" style="2" customWidth="1"/>
    <col min="3" max="3" width="11.42578125" style="16" customWidth="1"/>
    <col min="4" max="4" width="12.28515625" style="13" customWidth="1"/>
  </cols>
  <sheetData>
    <row r="1" spans="1:4" x14ac:dyDescent="0.25">
      <c r="A1" s="90" t="s">
        <v>100</v>
      </c>
    </row>
    <row r="2" spans="1:4" ht="77.25" customHeight="1" x14ac:dyDescent="0.25">
      <c r="A2" s="2" t="s">
        <v>8</v>
      </c>
      <c r="B2" s="1" t="s">
        <v>11</v>
      </c>
      <c r="C2" s="15" t="s">
        <v>9</v>
      </c>
      <c r="D2" s="12" t="s">
        <v>10</v>
      </c>
    </row>
    <row r="3" spans="1:4" x14ac:dyDescent="0.25">
      <c r="A3" s="2">
        <v>1</v>
      </c>
      <c r="B3" s="4">
        <v>3240</v>
      </c>
      <c r="C3" s="16">
        <f>B3/525</f>
        <v>6.1714285714285717</v>
      </c>
      <c r="D3" s="13">
        <f>B3/17.5</f>
        <v>185.14285714285714</v>
      </c>
    </row>
    <row r="4" spans="1:4" x14ac:dyDescent="0.25">
      <c r="A4" s="2">
        <v>2</v>
      </c>
      <c r="B4" s="4"/>
      <c r="C4" s="16">
        <f t="shared" ref="C4:C29" si="0">B4/525</f>
        <v>0</v>
      </c>
      <c r="D4" s="13">
        <f t="shared" ref="D4:D29" si="1">B4/17.5</f>
        <v>0</v>
      </c>
    </row>
    <row r="5" spans="1:4" x14ac:dyDescent="0.25">
      <c r="A5" s="2">
        <v>3</v>
      </c>
      <c r="B5" s="4"/>
      <c r="C5" s="16">
        <f t="shared" si="0"/>
        <v>0</v>
      </c>
      <c r="D5" s="13">
        <f t="shared" si="1"/>
        <v>0</v>
      </c>
    </row>
    <row r="6" spans="1:4" x14ac:dyDescent="0.25">
      <c r="A6" s="2">
        <v>4</v>
      </c>
      <c r="B6" s="4"/>
      <c r="C6" s="16">
        <f t="shared" si="0"/>
        <v>0</v>
      </c>
      <c r="D6" s="13">
        <f t="shared" si="1"/>
        <v>0</v>
      </c>
    </row>
    <row r="7" spans="1:4" x14ac:dyDescent="0.25">
      <c r="A7" s="2">
        <v>5</v>
      </c>
      <c r="B7" s="4"/>
      <c r="C7" s="16">
        <f t="shared" si="0"/>
        <v>0</v>
      </c>
      <c r="D7" s="13">
        <f t="shared" si="1"/>
        <v>0</v>
      </c>
    </row>
    <row r="8" spans="1:4" x14ac:dyDescent="0.25">
      <c r="A8" s="2">
        <v>6</v>
      </c>
      <c r="B8" s="4"/>
      <c r="C8" s="16">
        <f t="shared" si="0"/>
        <v>0</v>
      </c>
      <c r="D8" s="13">
        <f t="shared" si="1"/>
        <v>0</v>
      </c>
    </row>
    <row r="9" spans="1:4" x14ac:dyDescent="0.25">
      <c r="A9" s="2">
        <v>7</v>
      </c>
      <c r="B9" s="4"/>
      <c r="C9" s="16">
        <f t="shared" si="0"/>
        <v>0</v>
      </c>
      <c r="D9" s="13">
        <f t="shared" si="1"/>
        <v>0</v>
      </c>
    </row>
    <row r="10" spans="1:4" x14ac:dyDescent="0.25">
      <c r="A10" s="2">
        <v>8</v>
      </c>
      <c r="B10" s="4"/>
      <c r="C10" s="16">
        <f t="shared" si="0"/>
        <v>0</v>
      </c>
      <c r="D10" s="13">
        <f t="shared" si="1"/>
        <v>0</v>
      </c>
    </row>
    <row r="11" spans="1:4" x14ac:dyDescent="0.25">
      <c r="A11" s="2">
        <v>9</v>
      </c>
      <c r="B11" s="4"/>
      <c r="C11" s="16">
        <f t="shared" si="0"/>
        <v>0</v>
      </c>
      <c r="D11" s="13">
        <f t="shared" si="1"/>
        <v>0</v>
      </c>
    </row>
    <row r="12" spans="1:4" x14ac:dyDescent="0.25">
      <c r="A12" s="2">
        <v>10</v>
      </c>
      <c r="B12" s="4"/>
      <c r="C12" s="16">
        <f t="shared" si="0"/>
        <v>0</v>
      </c>
      <c r="D12" s="13">
        <f t="shared" si="1"/>
        <v>0</v>
      </c>
    </row>
    <row r="13" spans="1:4" x14ac:dyDescent="0.25">
      <c r="A13" s="2">
        <v>11</v>
      </c>
      <c r="B13" s="4"/>
      <c r="C13" s="16">
        <f t="shared" si="0"/>
        <v>0</v>
      </c>
      <c r="D13" s="13">
        <f t="shared" si="1"/>
        <v>0</v>
      </c>
    </row>
    <row r="14" spans="1:4" x14ac:dyDescent="0.25">
      <c r="A14" s="2">
        <v>12</v>
      </c>
      <c r="B14" s="4"/>
      <c r="C14" s="16">
        <f t="shared" si="0"/>
        <v>0</v>
      </c>
      <c r="D14" s="13">
        <f t="shared" si="1"/>
        <v>0</v>
      </c>
    </row>
    <row r="15" spans="1:4" x14ac:dyDescent="0.25">
      <c r="A15" s="2">
        <v>13</v>
      </c>
      <c r="B15" s="4"/>
      <c r="C15" s="16">
        <f t="shared" si="0"/>
        <v>0</v>
      </c>
      <c r="D15" s="13">
        <f t="shared" si="1"/>
        <v>0</v>
      </c>
    </row>
    <row r="16" spans="1:4" x14ac:dyDescent="0.25">
      <c r="A16" s="2">
        <v>14</v>
      </c>
      <c r="B16" s="4"/>
      <c r="C16" s="16">
        <f t="shared" ref="C16:C17" si="2">B16/525</f>
        <v>0</v>
      </c>
      <c r="D16" s="13">
        <f t="shared" si="1"/>
        <v>0</v>
      </c>
    </row>
    <row r="17" spans="1:4" x14ac:dyDescent="0.25">
      <c r="A17" s="2">
        <v>15</v>
      </c>
      <c r="B17" s="4"/>
      <c r="C17" s="16">
        <f t="shared" si="2"/>
        <v>0</v>
      </c>
      <c r="D17" s="13">
        <f t="shared" si="1"/>
        <v>0</v>
      </c>
    </row>
    <row r="18" spans="1:4" x14ac:dyDescent="0.25">
      <c r="A18" s="2">
        <v>16</v>
      </c>
      <c r="B18" s="4"/>
      <c r="C18" s="16">
        <f t="shared" si="0"/>
        <v>0</v>
      </c>
      <c r="D18" s="13">
        <f t="shared" si="1"/>
        <v>0</v>
      </c>
    </row>
    <row r="19" spans="1:4" x14ac:dyDescent="0.25">
      <c r="A19" s="2">
        <v>17</v>
      </c>
      <c r="B19" s="4"/>
      <c r="C19" s="16">
        <f t="shared" si="0"/>
        <v>0</v>
      </c>
      <c r="D19" s="13">
        <f t="shared" si="1"/>
        <v>0</v>
      </c>
    </row>
    <row r="20" spans="1:4" x14ac:dyDescent="0.25">
      <c r="A20" s="2">
        <v>18</v>
      </c>
      <c r="B20" s="4"/>
      <c r="C20" s="16">
        <f t="shared" si="0"/>
        <v>0</v>
      </c>
      <c r="D20" s="13">
        <f t="shared" si="1"/>
        <v>0</v>
      </c>
    </row>
    <row r="21" spans="1:4" x14ac:dyDescent="0.25">
      <c r="A21" s="2">
        <v>19</v>
      </c>
      <c r="B21" s="4"/>
      <c r="C21" s="16">
        <f t="shared" si="0"/>
        <v>0</v>
      </c>
      <c r="D21" s="13">
        <f t="shared" si="1"/>
        <v>0</v>
      </c>
    </row>
    <row r="22" spans="1:4" x14ac:dyDescent="0.25">
      <c r="A22" s="2">
        <v>20</v>
      </c>
      <c r="B22" s="4"/>
      <c r="C22" s="16">
        <f t="shared" si="0"/>
        <v>0</v>
      </c>
      <c r="D22" s="13">
        <f t="shared" si="1"/>
        <v>0</v>
      </c>
    </row>
    <row r="23" spans="1:4" x14ac:dyDescent="0.25">
      <c r="A23" s="2">
        <v>21</v>
      </c>
      <c r="B23" s="4"/>
      <c r="C23" s="16">
        <f t="shared" si="0"/>
        <v>0</v>
      </c>
      <c r="D23" s="13">
        <f t="shared" si="1"/>
        <v>0</v>
      </c>
    </row>
    <row r="24" spans="1:4" x14ac:dyDescent="0.25">
      <c r="A24" s="2">
        <v>22</v>
      </c>
      <c r="B24" s="4"/>
      <c r="C24" s="16">
        <f t="shared" si="0"/>
        <v>0</v>
      </c>
      <c r="D24" s="13">
        <f t="shared" si="1"/>
        <v>0</v>
      </c>
    </row>
    <row r="25" spans="1:4" x14ac:dyDescent="0.25">
      <c r="A25" s="2">
        <v>23</v>
      </c>
      <c r="B25" s="4"/>
      <c r="C25" s="16">
        <f t="shared" si="0"/>
        <v>0</v>
      </c>
      <c r="D25" s="13">
        <f t="shared" si="1"/>
        <v>0</v>
      </c>
    </row>
    <row r="26" spans="1:4" x14ac:dyDescent="0.25">
      <c r="A26" s="2">
        <v>24</v>
      </c>
      <c r="B26" s="4"/>
      <c r="C26" s="16">
        <f t="shared" si="0"/>
        <v>0</v>
      </c>
      <c r="D26" s="13">
        <f t="shared" si="1"/>
        <v>0</v>
      </c>
    </row>
    <row r="27" spans="1:4" x14ac:dyDescent="0.25">
      <c r="A27" s="2">
        <v>25</v>
      </c>
      <c r="B27" s="4"/>
      <c r="C27" s="16">
        <f t="shared" si="0"/>
        <v>0</v>
      </c>
      <c r="D27" s="13">
        <f t="shared" si="1"/>
        <v>0</v>
      </c>
    </row>
    <row r="28" spans="1:4" x14ac:dyDescent="0.25">
      <c r="A28" s="2">
        <v>26</v>
      </c>
      <c r="B28" s="4"/>
      <c r="C28" s="16">
        <f t="shared" si="0"/>
        <v>0</v>
      </c>
      <c r="D28" s="13">
        <f t="shared" si="1"/>
        <v>0</v>
      </c>
    </row>
    <row r="29" spans="1:4" x14ac:dyDescent="0.25">
      <c r="A29" s="2">
        <v>27</v>
      </c>
      <c r="B29" s="4"/>
      <c r="C29" s="16">
        <f t="shared" si="0"/>
        <v>0</v>
      </c>
      <c r="D29" s="13">
        <f t="shared" si="1"/>
        <v>0</v>
      </c>
    </row>
    <row r="30" spans="1:4" x14ac:dyDescent="0.25">
      <c r="A30" s="2">
        <v>28</v>
      </c>
      <c r="B30" s="4"/>
      <c r="C30" s="16">
        <f t="shared" ref="C30:C41" si="3">B30/525</f>
        <v>0</v>
      </c>
      <c r="D30" s="13">
        <f t="shared" ref="D30:D41" si="4">B30/17.5</f>
        <v>0</v>
      </c>
    </row>
    <row r="31" spans="1:4" x14ac:dyDescent="0.25">
      <c r="A31" s="2">
        <v>29</v>
      </c>
      <c r="B31" s="4"/>
      <c r="C31" s="16">
        <f t="shared" si="3"/>
        <v>0</v>
      </c>
      <c r="D31" s="13">
        <f t="shared" si="4"/>
        <v>0</v>
      </c>
    </row>
    <row r="32" spans="1:4" x14ac:dyDescent="0.25">
      <c r="A32" s="2">
        <v>30</v>
      </c>
      <c r="B32" s="4"/>
      <c r="C32" s="16">
        <f t="shared" si="3"/>
        <v>0</v>
      </c>
      <c r="D32" s="13">
        <f t="shared" si="4"/>
        <v>0</v>
      </c>
    </row>
    <row r="33" spans="1:4" x14ac:dyDescent="0.25">
      <c r="A33" s="2">
        <v>31</v>
      </c>
      <c r="B33" s="4"/>
      <c r="C33" s="16">
        <f t="shared" si="3"/>
        <v>0</v>
      </c>
      <c r="D33" s="13">
        <f t="shared" si="4"/>
        <v>0</v>
      </c>
    </row>
    <row r="34" spans="1:4" x14ac:dyDescent="0.25">
      <c r="A34" s="2">
        <v>32</v>
      </c>
      <c r="B34" s="4"/>
      <c r="C34" s="16">
        <f t="shared" si="3"/>
        <v>0</v>
      </c>
      <c r="D34" s="13">
        <f t="shared" si="4"/>
        <v>0</v>
      </c>
    </row>
    <row r="35" spans="1:4" x14ac:dyDescent="0.25">
      <c r="A35" s="2">
        <v>33</v>
      </c>
      <c r="B35" s="4"/>
      <c r="C35" s="16">
        <f t="shared" si="3"/>
        <v>0</v>
      </c>
      <c r="D35" s="13">
        <f t="shared" si="4"/>
        <v>0</v>
      </c>
    </row>
    <row r="36" spans="1:4" x14ac:dyDescent="0.25">
      <c r="A36" s="2">
        <v>34</v>
      </c>
      <c r="B36" s="4"/>
      <c r="C36" s="16">
        <f t="shared" si="3"/>
        <v>0</v>
      </c>
      <c r="D36" s="13">
        <f t="shared" si="4"/>
        <v>0</v>
      </c>
    </row>
    <row r="37" spans="1:4" x14ac:dyDescent="0.25">
      <c r="A37" s="2">
        <v>35</v>
      </c>
      <c r="B37" s="4"/>
      <c r="C37" s="16">
        <f t="shared" si="3"/>
        <v>0</v>
      </c>
      <c r="D37" s="13">
        <f t="shared" si="4"/>
        <v>0</v>
      </c>
    </row>
    <row r="38" spans="1:4" x14ac:dyDescent="0.25">
      <c r="A38" s="2">
        <v>36</v>
      </c>
      <c r="B38" s="4"/>
      <c r="C38" s="16">
        <f t="shared" si="3"/>
        <v>0</v>
      </c>
      <c r="D38" s="13">
        <f t="shared" si="4"/>
        <v>0</v>
      </c>
    </row>
    <row r="39" spans="1:4" x14ac:dyDescent="0.25">
      <c r="A39" s="2">
        <v>37</v>
      </c>
      <c r="B39" s="4"/>
      <c r="C39" s="16">
        <f t="shared" si="3"/>
        <v>0</v>
      </c>
      <c r="D39" s="13">
        <f t="shared" si="4"/>
        <v>0</v>
      </c>
    </row>
    <row r="40" spans="1:4" x14ac:dyDescent="0.25">
      <c r="A40" s="2">
        <v>38</v>
      </c>
      <c r="B40" s="4"/>
      <c r="C40" s="16">
        <f t="shared" si="3"/>
        <v>0</v>
      </c>
      <c r="D40" s="13">
        <f t="shared" si="4"/>
        <v>0</v>
      </c>
    </row>
    <row r="41" spans="1:4" x14ac:dyDescent="0.25">
      <c r="A41" s="2">
        <v>39</v>
      </c>
      <c r="B41" s="4"/>
      <c r="C41" s="16">
        <f t="shared" si="3"/>
        <v>0</v>
      </c>
      <c r="D41" s="13">
        <f t="shared" si="4"/>
        <v>0</v>
      </c>
    </row>
    <row r="43" spans="1:4" x14ac:dyDescent="0.25">
      <c r="A43" s="11" t="s">
        <v>6</v>
      </c>
      <c r="B43" s="5">
        <f>SUM(B3:B41)</f>
        <v>3240</v>
      </c>
      <c r="C43" s="17">
        <f>B43/525</f>
        <v>6.1714285714285717</v>
      </c>
      <c r="D43" s="14">
        <f>B43/17.5</f>
        <v>185.14285714285714</v>
      </c>
    </row>
  </sheetData>
  <hyperlinks>
    <hyperlink ref="A1" location="'Table of Contents'!A1" display="Back to the Table of Contents" xr:uid="{00000000-0004-0000-0600-000000000000}"/>
  </hyperlinks>
  <pageMargins left="0.17" right="0.17" top="0.75" bottom="0.18" header="0.3" footer="0.17"/>
  <pageSetup orientation="portrait" r:id="rId1"/>
  <headerFooter>
    <oddHeader>&amp;C&amp;"-,Bold"Positive Attendance FTES</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589"/>
  <sheetViews>
    <sheetView workbookViewId="0"/>
  </sheetViews>
  <sheetFormatPr defaultRowHeight="15" x14ac:dyDescent="0.25"/>
  <cols>
    <col min="1" max="1" width="15" customWidth="1"/>
    <col min="2" max="2" width="22.140625" style="2" bestFit="1" customWidth="1"/>
    <col min="3" max="3" width="14.7109375" style="16" bestFit="1" customWidth="1"/>
    <col min="4" max="4" width="16" style="13" bestFit="1" customWidth="1"/>
  </cols>
  <sheetData>
    <row r="1" spans="1:4" ht="15.75" thickBot="1" x14ac:dyDescent="0.3">
      <c r="A1" s="89" t="s">
        <v>99</v>
      </c>
    </row>
    <row r="2" spans="1:4" ht="90" x14ac:dyDescent="0.25">
      <c r="A2" s="39" t="s">
        <v>27</v>
      </c>
      <c r="B2" s="40"/>
      <c r="C2" s="41" t="s">
        <v>24</v>
      </c>
      <c r="D2" s="42" t="s">
        <v>25</v>
      </c>
    </row>
    <row r="3" spans="1:4" ht="15.75" thickBot="1" x14ac:dyDescent="0.3">
      <c r="A3" s="43">
        <v>22</v>
      </c>
      <c r="B3" s="44" t="s">
        <v>4</v>
      </c>
      <c r="C3" s="45">
        <v>16</v>
      </c>
      <c r="D3" s="46">
        <f>A3/C3</f>
        <v>1.375</v>
      </c>
    </row>
    <row r="5" spans="1:4" ht="15.75" thickBot="1" x14ac:dyDescent="0.3"/>
    <row r="6" spans="1:4" x14ac:dyDescent="0.25">
      <c r="A6" s="27"/>
      <c r="B6" s="97" t="s">
        <v>18</v>
      </c>
      <c r="C6" s="97"/>
      <c r="D6" s="98"/>
    </row>
    <row r="7" spans="1:4" ht="45" x14ac:dyDescent="0.25">
      <c r="A7" s="28"/>
      <c r="B7" s="1" t="s">
        <v>28</v>
      </c>
      <c r="C7" s="15" t="s">
        <v>19</v>
      </c>
      <c r="D7" s="29" t="s">
        <v>14</v>
      </c>
    </row>
    <row r="8" spans="1:4" ht="34.5" customHeight="1" x14ac:dyDescent="0.25">
      <c r="A8" s="30" t="s">
        <v>36</v>
      </c>
      <c r="B8" s="25"/>
      <c r="C8" s="13">
        <f>B8/0.15</f>
        <v>0</v>
      </c>
      <c r="D8" s="31">
        <f>C8/100</f>
        <v>0</v>
      </c>
    </row>
    <row r="9" spans="1:4" ht="45" x14ac:dyDescent="0.25">
      <c r="A9" s="30" t="s">
        <v>21</v>
      </c>
      <c r="B9" s="25">
        <v>0.625</v>
      </c>
      <c r="C9" s="13">
        <f>B9/0.15</f>
        <v>4.166666666666667</v>
      </c>
      <c r="D9" s="31">
        <f>C9/100</f>
        <v>4.1666666666666671E-2</v>
      </c>
    </row>
    <row r="10" spans="1:4" x14ac:dyDescent="0.25">
      <c r="A10" s="28"/>
      <c r="D10" s="32"/>
    </row>
    <row r="11" spans="1:4" ht="15.75" thickBot="1" x14ac:dyDescent="0.3">
      <c r="A11" s="33" t="s">
        <v>20</v>
      </c>
      <c r="B11" s="34"/>
      <c r="C11" s="35"/>
      <c r="D11" s="36">
        <f>SUM(D8:D9)</f>
        <v>4.1666666666666671E-2</v>
      </c>
    </row>
    <row r="14" spans="1:4" ht="15.75" thickBot="1" x14ac:dyDescent="0.3"/>
    <row r="15" spans="1:4" x14ac:dyDescent="0.25">
      <c r="A15" s="27"/>
      <c r="B15" s="97" t="s">
        <v>125</v>
      </c>
      <c r="C15" s="97"/>
      <c r="D15" s="98"/>
    </row>
    <row r="16" spans="1:4" ht="45" x14ac:dyDescent="0.25">
      <c r="A16" s="28"/>
      <c r="B16" s="1" t="s">
        <v>28</v>
      </c>
      <c r="C16" s="15" t="s">
        <v>22</v>
      </c>
      <c r="D16" s="29" t="s">
        <v>14</v>
      </c>
    </row>
    <row r="17" spans="1:4" ht="30" x14ac:dyDescent="0.25">
      <c r="A17" s="30" t="s">
        <v>36</v>
      </c>
      <c r="B17" s="25"/>
      <c r="C17" s="13">
        <f>B17/0.18</f>
        <v>0</v>
      </c>
      <c r="D17" s="31">
        <f>C17/100</f>
        <v>0</v>
      </c>
    </row>
    <row r="18" spans="1:4" ht="45" x14ac:dyDescent="0.25">
      <c r="A18" s="30" t="s">
        <v>21</v>
      </c>
      <c r="B18" s="25"/>
      <c r="C18" s="13">
        <f>B18/0.18</f>
        <v>0</v>
      </c>
      <c r="D18" s="31">
        <f>C18/100</f>
        <v>0</v>
      </c>
    </row>
    <row r="19" spans="1:4" x14ac:dyDescent="0.25">
      <c r="A19" s="28"/>
      <c r="B19"/>
      <c r="C19"/>
      <c r="D19" s="37"/>
    </row>
    <row r="20" spans="1:4" ht="15.75" thickBot="1" x14ac:dyDescent="0.3">
      <c r="A20" s="33" t="s">
        <v>20</v>
      </c>
      <c r="B20" s="38"/>
      <c r="C20" s="38"/>
      <c r="D20" s="36">
        <f>SUM(D17:D18)</f>
        <v>0</v>
      </c>
    </row>
    <row r="23" spans="1:4" ht="15.75" thickBot="1" x14ac:dyDescent="0.3"/>
    <row r="24" spans="1:4" x14ac:dyDescent="0.25">
      <c r="A24" s="27"/>
      <c r="B24" s="97" t="s">
        <v>124</v>
      </c>
      <c r="C24" s="97"/>
      <c r="D24" s="98"/>
    </row>
    <row r="25" spans="1:4" ht="45" x14ac:dyDescent="0.25">
      <c r="A25" s="28"/>
      <c r="B25" s="1" t="s">
        <v>28</v>
      </c>
      <c r="C25" s="15" t="s">
        <v>23</v>
      </c>
      <c r="D25" s="29" t="s">
        <v>14</v>
      </c>
    </row>
    <row r="26" spans="1:4" ht="30" x14ac:dyDescent="0.25">
      <c r="A26" s="30" t="s">
        <v>36</v>
      </c>
      <c r="B26" s="25">
        <v>1</v>
      </c>
      <c r="C26" s="13">
        <f>B26/0.21</f>
        <v>4.7619047619047619</v>
      </c>
      <c r="D26" s="31">
        <f>C26/100</f>
        <v>4.7619047619047616E-2</v>
      </c>
    </row>
    <row r="27" spans="1:4" ht="45" x14ac:dyDescent="0.25">
      <c r="A27" s="30" t="s">
        <v>21</v>
      </c>
      <c r="B27" s="25">
        <v>0.375</v>
      </c>
      <c r="C27" s="13">
        <f>B27/0.21</f>
        <v>1.7857142857142858</v>
      </c>
      <c r="D27" s="31">
        <f>C27/100</f>
        <v>1.785714285714286E-2</v>
      </c>
    </row>
    <row r="28" spans="1:4" x14ac:dyDescent="0.25">
      <c r="A28" s="28"/>
      <c r="D28" s="32"/>
    </row>
    <row r="29" spans="1:4" ht="15.75" thickBot="1" x14ac:dyDescent="0.3">
      <c r="A29" s="33" t="s">
        <v>20</v>
      </c>
      <c r="B29" s="34"/>
      <c r="C29" s="35"/>
      <c r="D29" s="36">
        <f>SUM(D26:D27)</f>
        <v>6.5476190476190479E-2</v>
      </c>
    </row>
    <row r="32" spans="1:4" ht="15.75" thickBot="1" x14ac:dyDescent="0.3">
      <c r="A32" s="93" t="s">
        <v>126</v>
      </c>
      <c r="B32" s="94"/>
      <c r="C32" s="95"/>
      <c r="D32" s="96">
        <f>D11+D20+D29</f>
        <v>0.10714285714285715</v>
      </c>
    </row>
    <row r="589" spans="17:17" x14ac:dyDescent="0.25">
      <c r="Q589">
        <v>6114</v>
      </c>
    </row>
  </sheetData>
  <mergeCells count="3">
    <mergeCell ref="B6:D6"/>
    <mergeCell ref="B24:D24"/>
    <mergeCell ref="B15:D15"/>
  </mergeCells>
  <hyperlinks>
    <hyperlink ref="A1" location="'Table of Contents'!A1" display="Back to Table of Contents" xr:uid="{00000000-0004-0000-0700-000000000000}"/>
  </hyperlinks>
  <pageMargins left="0.17" right="0.17" top="0.75" bottom="0.18" header="0.17" footer="0.17"/>
  <pageSetup orientation="portrait" r:id="rId1"/>
  <headerFooter>
    <oddHeader>&amp;C&amp;"-,Bold"Instructional FTEF and Contact Hours Per Week
15 Hours Lecture, 21 Hours Lab, and 24 Hours Clinic</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210786-41A9-4C18-8D65-8C8351C6CDAC}">
  <dimension ref="A1:Q589"/>
  <sheetViews>
    <sheetView workbookViewId="0">
      <selection activeCell="B27" sqref="B27"/>
    </sheetView>
  </sheetViews>
  <sheetFormatPr defaultRowHeight="15" x14ac:dyDescent="0.25"/>
  <cols>
    <col min="1" max="1" width="16.28515625" customWidth="1"/>
    <col min="2" max="2" width="22.140625" style="2" bestFit="1" customWidth="1"/>
    <col min="3" max="3" width="14.7109375" style="16" bestFit="1" customWidth="1"/>
    <col min="4" max="4" width="16" style="13" bestFit="1" customWidth="1"/>
  </cols>
  <sheetData>
    <row r="1" spans="1:4" ht="15.75" thickBot="1" x14ac:dyDescent="0.3">
      <c r="A1" s="89" t="s">
        <v>99</v>
      </c>
    </row>
    <row r="2" spans="1:4" ht="90" x14ac:dyDescent="0.25">
      <c r="A2" s="39" t="s">
        <v>127</v>
      </c>
      <c r="B2" s="40"/>
      <c r="C2" s="41" t="s">
        <v>128</v>
      </c>
      <c r="D2" s="42" t="s">
        <v>25</v>
      </c>
    </row>
    <row r="3" spans="1:4" ht="15.75" thickBot="1" x14ac:dyDescent="0.3">
      <c r="A3" s="43">
        <v>270</v>
      </c>
      <c r="B3" s="44" t="s">
        <v>4</v>
      </c>
      <c r="C3" s="45">
        <v>18</v>
      </c>
      <c r="D3" s="46">
        <f>A3/C3</f>
        <v>15</v>
      </c>
    </row>
    <row r="5" spans="1:4" ht="15.75" thickBot="1" x14ac:dyDescent="0.3"/>
    <row r="6" spans="1:4" x14ac:dyDescent="0.25">
      <c r="A6" s="27"/>
      <c r="B6" s="97" t="s">
        <v>18</v>
      </c>
      <c r="C6" s="97"/>
      <c r="D6" s="98"/>
    </row>
    <row r="7" spans="1:4" ht="45" x14ac:dyDescent="0.25">
      <c r="A7" s="28"/>
      <c r="B7" s="1" t="s">
        <v>28</v>
      </c>
      <c r="C7" s="15" t="s">
        <v>19</v>
      </c>
      <c r="D7" s="29" t="s">
        <v>14</v>
      </c>
    </row>
    <row r="8" spans="1:4" ht="34.5" customHeight="1" x14ac:dyDescent="0.25">
      <c r="A8" s="30" t="s">
        <v>36</v>
      </c>
      <c r="B8" s="25"/>
      <c r="C8" s="13">
        <f>B8/0.15</f>
        <v>0</v>
      </c>
      <c r="D8" s="31">
        <f>C8/100</f>
        <v>0</v>
      </c>
    </row>
    <row r="9" spans="1:4" ht="45" x14ac:dyDescent="0.25">
      <c r="A9" s="30" t="s">
        <v>21</v>
      </c>
      <c r="B9" s="25"/>
      <c r="C9" s="13">
        <f>B9/0.15</f>
        <v>0</v>
      </c>
      <c r="D9" s="31">
        <f>C9/100</f>
        <v>0</v>
      </c>
    </row>
    <row r="10" spans="1:4" x14ac:dyDescent="0.25">
      <c r="A10" s="28"/>
      <c r="D10" s="32"/>
    </row>
    <row r="11" spans="1:4" ht="15.75" thickBot="1" x14ac:dyDescent="0.3">
      <c r="A11" s="33" t="s">
        <v>20</v>
      </c>
      <c r="B11" s="34"/>
      <c r="C11" s="35"/>
      <c r="D11" s="36">
        <f>SUM(D8:D9)</f>
        <v>0</v>
      </c>
    </row>
    <row r="14" spans="1:4" ht="15.75" thickBot="1" x14ac:dyDescent="0.3"/>
    <row r="15" spans="1:4" x14ac:dyDescent="0.25">
      <c r="A15" s="27"/>
      <c r="B15" s="97" t="s">
        <v>125</v>
      </c>
      <c r="C15" s="97"/>
      <c r="D15" s="98"/>
    </row>
    <row r="16" spans="1:4" ht="45" x14ac:dyDescent="0.25">
      <c r="A16" s="28"/>
      <c r="B16" s="1" t="s">
        <v>28</v>
      </c>
      <c r="C16" s="15" t="s">
        <v>22</v>
      </c>
      <c r="D16" s="29" t="s">
        <v>14</v>
      </c>
    </row>
    <row r="17" spans="1:4" ht="30" x14ac:dyDescent="0.25">
      <c r="A17" s="30" t="s">
        <v>36</v>
      </c>
      <c r="B17" s="25"/>
      <c r="C17" s="13">
        <f>B17/0.18</f>
        <v>0</v>
      </c>
      <c r="D17" s="31">
        <f>C17/100</f>
        <v>0</v>
      </c>
    </row>
    <row r="18" spans="1:4" ht="45" x14ac:dyDescent="0.25">
      <c r="A18" s="30" t="s">
        <v>21</v>
      </c>
      <c r="B18" s="25"/>
      <c r="C18" s="13">
        <f>B18/0.18</f>
        <v>0</v>
      </c>
      <c r="D18" s="31">
        <f>C18/100</f>
        <v>0</v>
      </c>
    </row>
    <row r="19" spans="1:4" x14ac:dyDescent="0.25">
      <c r="A19" s="28"/>
      <c r="B19"/>
      <c r="C19"/>
      <c r="D19" s="37"/>
    </row>
    <row r="20" spans="1:4" ht="15.75" thickBot="1" x14ac:dyDescent="0.3">
      <c r="A20" s="33" t="s">
        <v>20</v>
      </c>
      <c r="B20" s="38"/>
      <c r="C20" s="38"/>
      <c r="D20" s="36">
        <f>SUM(D17:D18)</f>
        <v>0</v>
      </c>
    </row>
    <row r="23" spans="1:4" ht="15.75" thickBot="1" x14ac:dyDescent="0.3"/>
    <row r="24" spans="1:4" x14ac:dyDescent="0.25">
      <c r="A24" s="27"/>
      <c r="B24" s="97" t="s">
        <v>124</v>
      </c>
      <c r="C24" s="97"/>
      <c r="D24" s="98"/>
    </row>
    <row r="25" spans="1:4" ht="45" x14ac:dyDescent="0.25">
      <c r="A25" s="28"/>
      <c r="B25" s="1" t="s">
        <v>28</v>
      </c>
      <c r="C25" s="15" t="s">
        <v>23</v>
      </c>
      <c r="D25" s="29" t="s">
        <v>14</v>
      </c>
    </row>
    <row r="26" spans="1:4" ht="30" x14ac:dyDescent="0.25">
      <c r="A26" s="30" t="s">
        <v>36</v>
      </c>
      <c r="B26" s="25">
        <v>15</v>
      </c>
      <c r="C26" s="13">
        <f>B26/0.21</f>
        <v>71.428571428571431</v>
      </c>
      <c r="D26" s="31">
        <f>C26/100</f>
        <v>0.7142857142857143</v>
      </c>
    </row>
    <row r="27" spans="1:4" ht="45" x14ac:dyDescent="0.25">
      <c r="A27" s="30" t="s">
        <v>21</v>
      </c>
      <c r="B27" s="25"/>
      <c r="C27" s="13">
        <f>B27/0.21</f>
        <v>0</v>
      </c>
      <c r="D27" s="31">
        <f>C27/100</f>
        <v>0</v>
      </c>
    </row>
    <row r="28" spans="1:4" x14ac:dyDescent="0.25">
      <c r="A28" s="28"/>
      <c r="D28" s="32"/>
    </row>
    <row r="29" spans="1:4" ht="15.75" thickBot="1" x14ac:dyDescent="0.3">
      <c r="A29" s="33" t="s">
        <v>20</v>
      </c>
      <c r="B29" s="34"/>
      <c r="C29" s="35"/>
      <c r="D29" s="36">
        <f>SUM(D26:D27)</f>
        <v>0.7142857142857143</v>
      </c>
    </row>
    <row r="32" spans="1:4" ht="15.75" thickBot="1" x14ac:dyDescent="0.3">
      <c r="A32" s="93" t="s">
        <v>126</v>
      </c>
      <c r="B32" s="94"/>
      <c r="C32" s="95"/>
      <c r="D32" s="96">
        <f>D11+D20+D29</f>
        <v>0.7142857142857143</v>
      </c>
    </row>
    <row r="589" spans="17:17" x14ac:dyDescent="0.25">
      <c r="Q589">
        <v>6114</v>
      </c>
    </row>
  </sheetData>
  <mergeCells count="3">
    <mergeCell ref="B6:D6"/>
    <mergeCell ref="B15:D15"/>
    <mergeCell ref="B24:D24"/>
  </mergeCells>
  <hyperlinks>
    <hyperlink ref="A1" location="'Table of Contents'!A1" display="Back to Table of Contents" xr:uid="{FBE862BB-D5A3-4A02-99CA-39530EB3AE83}"/>
  </hyperlinks>
  <pageMargins left="0.17" right="0.17" top="0.75" bottom="0.18" header="0.17" footer="0.17"/>
  <pageSetup orientation="portrait" r:id="rId1"/>
  <headerFooter>
    <oddHeader>&amp;C&amp;"-,Bold"Instructional FTEF and Contact Hours Per Week
15 Hours Lecture, 21 Hours Lab, and 24 Hours Clinic</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4"/>
  <sheetViews>
    <sheetView workbookViewId="0">
      <pane ySplit="3" topLeftCell="A4" activePane="bottomLeft" state="frozen"/>
      <selection pane="bottomLeft" activeCell="A4" sqref="A4"/>
    </sheetView>
  </sheetViews>
  <sheetFormatPr defaultRowHeight="15" x14ac:dyDescent="0.25"/>
  <cols>
    <col min="1" max="1" width="23.42578125" style="2" customWidth="1"/>
    <col min="2" max="2" width="15.42578125" style="16" customWidth="1"/>
    <col min="3" max="3" width="17.140625" style="13" customWidth="1"/>
    <col min="6" max="6" width="22.7109375" customWidth="1"/>
    <col min="7" max="7" width="15.5703125" customWidth="1"/>
    <col min="8" max="8" width="14.5703125" customWidth="1"/>
  </cols>
  <sheetData>
    <row r="1" spans="1:8" x14ac:dyDescent="0.25">
      <c r="A1" s="88" t="s">
        <v>99</v>
      </c>
    </row>
    <row r="2" spans="1:8" ht="18.75" x14ac:dyDescent="0.3">
      <c r="A2" s="99" t="s">
        <v>15</v>
      </c>
      <c r="B2" s="99"/>
      <c r="C2" s="99"/>
      <c r="D2" s="18"/>
      <c r="E2" s="18"/>
      <c r="F2" s="99" t="s">
        <v>17</v>
      </c>
      <c r="G2" s="99"/>
      <c r="H2" s="99"/>
    </row>
    <row r="3" spans="1:8" ht="77.25" customHeight="1" x14ac:dyDescent="0.3">
      <c r="A3" s="19" t="s">
        <v>12</v>
      </c>
      <c r="B3" s="20" t="s">
        <v>13</v>
      </c>
      <c r="C3" s="21" t="s">
        <v>14</v>
      </c>
      <c r="D3" s="18"/>
      <c r="E3" s="18"/>
      <c r="F3" s="19" t="s">
        <v>12</v>
      </c>
      <c r="G3" s="20" t="s">
        <v>16</v>
      </c>
      <c r="H3" s="21" t="s">
        <v>14</v>
      </c>
    </row>
    <row r="4" spans="1:8" ht="34.5" customHeight="1" x14ac:dyDescent="0.3">
      <c r="A4" s="22"/>
      <c r="B4" s="23">
        <f>A4/0.35</f>
        <v>0</v>
      </c>
      <c r="C4" s="24">
        <f>B4/100</f>
        <v>0</v>
      </c>
      <c r="D4" s="18"/>
      <c r="E4" s="18"/>
      <c r="F4" s="22"/>
      <c r="G4" s="23">
        <f>F4/0.32</f>
        <v>0</v>
      </c>
      <c r="H4" s="24">
        <f>G4/100</f>
        <v>0</v>
      </c>
    </row>
  </sheetData>
  <mergeCells count="2">
    <mergeCell ref="A2:C2"/>
    <mergeCell ref="F2:H2"/>
  </mergeCells>
  <hyperlinks>
    <hyperlink ref="A1" location="'Table of Contents'!A1" display="Back to Table of Contents" xr:uid="{00000000-0004-0000-0800-000000000000}"/>
  </hyperlinks>
  <pageMargins left="0.17" right="0.17" top="0.75" bottom="0.18" header="0.3" footer="0.17"/>
  <pageSetup orientation="landscape" r:id="rId1"/>
  <headerFooter>
    <oddHeader>&amp;C&amp;"-,Bold"Non-Instructional Faculty FTEF</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8"/>
  <sheetViews>
    <sheetView zoomScale="115" zoomScaleNormal="115" workbookViewId="0">
      <selection activeCell="D4" sqref="D4"/>
    </sheetView>
  </sheetViews>
  <sheetFormatPr defaultRowHeight="15" x14ac:dyDescent="0.25"/>
  <cols>
    <col min="1" max="1" width="27.7109375" bestFit="1" customWidth="1"/>
    <col min="2" max="2" width="10.28515625" bestFit="1" customWidth="1"/>
    <col min="3" max="3" width="12.42578125" customWidth="1"/>
    <col min="4" max="4" width="17.85546875" customWidth="1"/>
    <col min="5" max="5" width="13.140625" bestFit="1" customWidth="1"/>
    <col min="6" max="6" width="11.7109375" bestFit="1" customWidth="1"/>
    <col min="7" max="7" width="14.7109375" customWidth="1"/>
  </cols>
  <sheetData>
    <row r="1" spans="1:9" x14ac:dyDescent="0.25">
      <c r="A1" s="89" t="s">
        <v>100</v>
      </c>
    </row>
    <row r="2" spans="1:9" ht="60" x14ac:dyDescent="0.25">
      <c r="A2" s="80" t="s">
        <v>60</v>
      </c>
      <c r="B2" s="10" t="s">
        <v>64</v>
      </c>
      <c r="C2" s="10" t="s">
        <v>65</v>
      </c>
      <c r="D2" s="10" t="s">
        <v>66</v>
      </c>
      <c r="E2" s="10" t="s">
        <v>102</v>
      </c>
      <c r="F2" s="10" t="s">
        <v>67</v>
      </c>
      <c r="G2" s="10" t="s">
        <v>68</v>
      </c>
    </row>
    <row r="3" spans="1:9" x14ac:dyDescent="0.25">
      <c r="A3" t="s">
        <v>61</v>
      </c>
      <c r="B3" s="81">
        <v>2</v>
      </c>
      <c r="C3" s="77">
        <f>B3*16</f>
        <v>32</v>
      </c>
      <c r="D3" s="77">
        <f>B3*18</f>
        <v>36</v>
      </c>
      <c r="E3" s="91">
        <f>D3*1.05</f>
        <v>37.800000000000004</v>
      </c>
      <c r="F3" s="77">
        <f>B3*32</f>
        <v>64</v>
      </c>
      <c r="G3" s="77">
        <f>B3*36</f>
        <v>72</v>
      </c>
      <c r="I3">
        <f>D3*1.05</f>
        <v>37.800000000000004</v>
      </c>
    </row>
    <row r="4" spans="1:9" x14ac:dyDescent="0.25">
      <c r="A4" t="s">
        <v>62</v>
      </c>
      <c r="B4" s="81">
        <v>12</v>
      </c>
      <c r="C4" s="77">
        <f>B4*48</f>
        <v>576</v>
      </c>
      <c r="D4" s="77">
        <f>B4*54</f>
        <v>648</v>
      </c>
      <c r="E4" s="91">
        <f>D4*1.05</f>
        <v>680.4</v>
      </c>
      <c r="F4" s="77">
        <v>0</v>
      </c>
      <c r="G4" s="77">
        <v>0</v>
      </c>
    </row>
    <row r="5" spans="1:9" ht="15.75" thickBot="1" x14ac:dyDescent="0.3">
      <c r="A5" t="s">
        <v>63</v>
      </c>
      <c r="B5" s="82"/>
      <c r="C5" s="34">
        <v>0</v>
      </c>
      <c r="D5" s="34">
        <v>0</v>
      </c>
      <c r="E5" s="92">
        <f>D5*1.05</f>
        <v>0</v>
      </c>
      <c r="F5" s="34">
        <f>B5*48</f>
        <v>0</v>
      </c>
      <c r="G5" s="34">
        <f>B5*54</f>
        <v>0</v>
      </c>
    </row>
    <row r="6" spans="1:9" x14ac:dyDescent="0.25">
      <c r="A6" s="78" t="s">
        <v>6</v>
      </c>
      <c r="B6" s="79">
        <f t="shared" ref="B6:G6" si="0">SUM(B3:B5)</f>
        <v>14</v>
      </c>
      <c r="C6" s="79">
        <f t="shared" si="0"/>
        <v>608</v>
      </c>
      <c r="D6" s="79">
        <f t="shared" si="0"/>
        <v>684</v>
      </c>
      <c r="E6" s="79">
        <f t="shared" si="0"/>
        <v>718.19999999999993</v>
      </c>
      <c r="F6" s="79">
        <f t="shared" si="0"/>
        <v>64</v>
      </c>
      <c r="G6" s="79">
        <f t="shared" si="0"/>
        <v>72</v>
      </c>
    </row>
    <row r="8" spans="1:9" x14ac:dyDescent="0.25">
      <c r="D8">
        <f>D3*1.05</f>
        <v>37.800000000000004</v>
      </c>
    </row>
  </sheetData>
  <hyperlinks>
    <hyperlink ref="A1" location="'Table of Contents'!A1" display="Back to the Table of Contents" xr:uid="{00000000-0004-0000-0900-000000000000}"/>
  </hyperlinks>
  <pageMargins left="0.7" right="0.7" top="0.75" bottom="0.75" header="0.3" footer="0.3"/>
  <pageSetup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6"/>
  <sheetViews>
    <sheetView zoomScale="115" zoomScaleNormal="115" workbookViewId="0">
      <selection activeCell="D4" sqref="D4"/>
    </sheetView>
  </sheetViews>
  <sheetFormatPr defaultRowHeight="15" x14ac:dyDescent="0.25"/>
  <cols>
    <col min="1" max="1" width="27.7109375" bestFit="1" customWidth="1"/>
    <col min="2" max="2" width="10.28515625" bestFit="1" customWidth="1"/>
    <col min="3" max="3" width="12.42578125" customWidth="1"/>
    <col min="4" max="4" width="17.85546875" customWidth="1"/>
    <col min="5" max="5" width="11.7109375" bestFit="1" customWidth="1"/>
    <col min="6" max="6" width="14.7109375" customWidth="1"/>
  </cols>
  <sheetData>
    <row r="1" spans="1:6" x14ac:dyDescent="0.25">
      <c r="A1" s="89" t="s">
        <v>100</v>
      </c>
    </row>
    <row r="2" spans="1:6" ht="75" x14ac:dyDescent="0.25">
      <c r="A2" s="80" t="s">
        <v>60</v>
      </c>
      <c r="B2" s="10" t="s">
        <v>69</v>
      </c>
      <c r="C2" s="10" t="s">
        <v>70</v>
      </c>
      <c r="D2" s="10" t="s">
        <v>66</v>
      </c>
      <c r="E2" s="10" t="s">
        <v>71</v>
      </c>
      <c r="F2" s="10" t="s">
        <v>68</v>
      </c>
    </row>
    <row r="3" spans="1:6" x14ac:dyDescent="0.25">
      <c r="A3" t="s">
        <v>61</v>
      </c>
      <c r="B3" s="77">
        <f>C3/16</f>
        <v>3.5</v>
      </c>
      <c r="C3" s="81">
        <v>56</v>
      </c>
      <c r="D3" s="77">
        <f>B3*18</f>
        <v>63</v>
      </c>
      <c r="E3" s="77">
        <f>B3*32</f>
        <v>112</v>
      </c>
      <c r="F3" s="77">
        <f>B3*36</f>
        <v>126</v>
      </c>
    </row>
    <row r="4" spans="1:6" x14ac:dyDescent="0.25">
      <c r="A4" t="s">
        <v>62</v>
      </c>
      <c r="B4" s="77">
        <v>8</v>
      </c>
      <c r="C4" s="81">
        <v>48</v>
      </c>
      <c r="D4" s="77">
        <f>B4*54</f>
        <v>432</v>
      </c>
      <c r="E4" s="77">
        <v>0</v>
      </c>
      <c r="F4" s="77">
        <v>0</v>
      </c>
    </row>
    <row r="5" spans="1:6" ht="15.75" thickBot="1" x14ac:dyDescent="0.3">
      <c r="A5" t="s">
        <v>63</v>
      </c>
      <c r="B5" s="34">
        <f>E5/48</f>
        <v>0</v>
      </c>
      <c r="C5" s="34">
        <v>0</v>
      </c>
      <c r="D5" s="34">
        <v>0</v>
      </c>
      <c r="E5" s="82"/>
      <c r="F5" s="34">
        <f>B5*54</f>
        <v>0</v>
      </c>
    </row>
    <row r="6" spans="1:6" x14ac:dyDescent="0.25">
      <c r="A6" s="78" t="s">
        <v>6</v>
      </c>
      <c r="B6" s="79">
        <f>SUM(B3:B5)</f>
        <v>11.5</v>
      </c>
      <c r="C6" s="79">
        <f>SUM(C3:C5)</f>
        <v>104</v>
      </c>
      <c r="D6" s="79">
        <f>SUM(D3:D5)</f>
        <v>495</v>
      </c>
      <c r="E6" s="79">
        <f>SUM(E3:E5)</f>
        <v>112</v>
      </c>
      <c r="F6" s="79">
        <f>SUM(F3:F5)</f>
        <v>126</v>
      </c>
    </row>
  </sheetData>
  <hyperlinks>
    <hyperlink ref="A1" location="'Table of Contents'!A1" display="Back to the Table of Contents" xr:uid="{00000000-0004-0000-0A00-000000000000}"/>
  </hyperlink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1B16FC53CA954E884C64D722BEA1C2" ma:contentTypeVersion="13" ma:contentTypeDescription="Create a new document." ma:contentTypeScope="" ma:versionID="03b9191634422dd0b97f66b1e654e9df">
  <xsd:schema xmlns:xsd="http://www.w3.org/2001/XMLSchema" xmlns:xs="http://www.w3.org/2001/XMLSchema" xmlns:p="http://schemas.microsoft.com/office/2006/metadata/properties" xmlns:ns3="d28acc13-4159-4e72-bf4b-4bebb0566522" xmlns:ns4="3a0928ec-7012-459f-a89c-324affa7fe80" targetNamespace="http://schemas.microsoft.com/office/2006/metadata/properties" ma:root="true" ma:fieldsID="ca33e89ab657d4cc1b20579e0a9cbfd1" ns3:_="" ns4:_="">
    <xsd:import namespace="d28acc13-4159-4e72-bf4b-4bebb0566522"/>
    <xsd:import namespace="3a0928ec-7012-459f-a89c-324affa7fe80"/>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8acc13-4159-4e72-bf4b-4bebb05665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0928ec-7012-459f-a89c-324affa7fe80"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40FA9F-A212-41E2-90E0-D91EBCB49822}">
  <ds:schemaRefs>
    <ds:schemaRef ds:uri="http://schemas.microsoft.com/office/infopath/2007/PartnerControls"/>
    <ds:schemaRef ds:uri="http://purl.org/dc/dcmitype/"/>
    <ds:schemaRef ds:uri="http://schemas.microsoft.com/office/2006/documentManagement/types"/>
    <ds:schemaRef ds:uri="http://www.w3.org/XML/1998/namespace"/>
    <ds:schemaRef ds:uri="http://schemas.openxmlformats.org/package/2006/metadata/core-properties"/>
    <ds:schemaRef ds:uri="http://purl.org/dc/elements/1.1/"/>
    <ds:schemaRef ds:uri="http://schemas.microsoft.com/office/2006/metadata/properties"/>
    <ds:schemaRef ds:uri="3a0928ec-7012-459f-a89c-324affa7fe80"/>
    <ds:schemaRef ds:uri="d28acc13-4159-4e72-bf4b-4bebb0566522"/>
    <ds:schemaRef ds:uri="http://purl.org/dc/terms/"/>
  </ds:schemaRefs>
</ds:datastoreItem>
</file>

<file path=customXml/itemProps2.xml><?xml version="1.0" encoding="utf-8"?>
<ds:datastoreItem xmlns:ds="http://schemas.openxmlformats.org/officeDocument/2006/customXml" ds:itemID="{2A974DEB-2093-4D8B-90F8-1376DF63920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8acc13-4159-4e72-bf4b-4bebb0566522"/>
    <ds:schemaRef ds:uri="3a0928ec-7012-459f-a89c-324affa7fe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37FF4C2-40AB-483A-8155-CD384A38E95E}">
  <ds:schemaRefs>
    <ds:schemaRef ds:uri="http://schemas.microsoft.com/sharepoint/v3/contenttype/forms"/>
  </ds:schemaRefs>
</ds:datastoreItem>
</file>

<file path=docMetadata/LabelInfo.xml><?xml version="1.0" encoding="utf-8"?>
<clbl:labelList xmlns:clbl="http://schemas.microsoft.com/office/2020/mipLabelMetadata">
  <clbl:label id="{c6e17ab0-d9c7-43e4-b85d-f29d7eca34a3}" enabled="1" method="Standard" siteId="{f6bb5689-1cd5-404a-b451-f35991b30e0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Table of Contents</vt:lpstr>
      <vt:lpstr>Daily Census Meeting Times</vt:lpstr>
      <vt:lpstr>Weekly Contact Hours</vt:lpstr>
      <vt:lpstr>Weekly Census FTES</vt:lpstr>
      <vt:lpstr>Daily Census FTES</vt:lpstr>
      <vt:lpstr>How many Daily Census Sections</vt:lpstr>
      <vt:lpstr>Positive Attendance FTES</vt:lpstr>
      <vt:lpstr>Inst. FTE &amp; Min Contact Hr</vt:lpstr>
      <vt:lpstr>Inst. FTE &amp; Maximum Contact Hr</vt:lpstr>
      <vt:lpstr>Non-Instructional Faculty FTEF</vt:lpstr>
      <vt:lpstr>COR Hours Calculated by Unit</vt:lpstr>
      <vt:lpstr>COR Hours-Units Calc. by Hour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Wurtz, Dr. Keith A</dc:creator>
  <cp:lastModifiedBy>Wurtz, Keith A.</cp:lastModifiedBy>
  <cp:lastPrinted>2021-11-28T19:01:58Z</cp:lastPrinted>
  <dcterms:created xsi:type="dcterms:W3CDTF">2016-05-10T19:38:04Z</dcterms:created>
  <dcterms:modified xsi:type="dcterms:W3CDTF">2026-10-12T16:36:56Z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0x010100641B16FC53CA954E884C64D722BEA1C2</vt:lpwstr>
  </property>
</Properties>
</file>